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álise Orç Parcelado" sheetId="1" r:id="rId1"/>
  </sheets>
  <definedNames>
    <definedName name="_xlnm.Print_Area" localSheetId="0">'Análise Orç Parcelado'!$B$2:$AG$78</definedName>
  </definedNames>
  <calcPr fullCalcOnLoad="1"/>
</workbook>
</file>

<file path=xl/comments1.xml><?xml version="1.0" encoding="utf-8"?>
<comments xmlns="http://schemas.openxmlformats.org/spreadsheetml/2006/main">
  <authors>
    <author>Kellyson Salgado Gomes</author>
  </authors>
  <commentList>
    <comment ref="H77" authorId="0">
      <text>
        <r>
          <rPr>
            <sz val="11"/>
            <rFont val="Segoe UI"/>
            <family val="2"/>
          </rPr>
          <t>10% sobre o valor captado. Excluir 2 mil do exemplo pois é aplicação financeira e transferência</t>
        </r>
      </text>
    </comment>
  </commentList>
</comments>
</file>

<file path=xl/sharedStrings.xml><?xml version="1.0" encoding="utf-8"?>
<sst xmlns="http://schemas.openxmlformats.org/spreadsheetml/2006/main" count="254" uniqueCount="109">
  <si>
    <t>ATIVIDADE(S) FIM</t>
  </si>
  <si>
    <t>Item</t>
  </si>
  <si>
    <t>Locação de espaços</t>
  </si>
  <si>
    <t>1.1</t>
  </si>
  <si>
    <t>Locação de ginásio esportivo</t>
  </si>
  <si>
    <t>1.2</t>
  </si>
  <si>
    <t>Locação de quadra esportiva</t>
  </si>
  <si>
    <t>hora</t>
  </si>
  <si>
    <t>Divulgação/Promoção</t>
  </si>
  <si>
    <t>2.1</t>
  </si>
  <si>
    <t>Banners</t>
  </si>
  <si>
    <t>Unidade</t>
  </si>
  <si>
    <t>2.2</t>
  </si>
  <si>
    <t xml:space="preserve"> Recursos Humanos - Atividade Fim</t>
  </si>
  <si>
    <t>3.1</t>
  </si>
  <si>
    <t>3.2</t>
  </si>
  <si>
    <t>3.3</t>
  </si>
  <si>
    <t>Mês</t>
  </si>
  <si>
    <t>Encargos Trabalhistas</t>
  </si>
  <si>
    <t>4.1</t>
  </si>
  <si>
    <t>4.2</t>
  </si>
  <si>
    <t>5.1</t>
  </si>
  <si>
    <t>Exames Médicos/Laboratoriais</t>
  </si>
  <si>
    <t>Exame médico para iniciar a atividade</t>
  </si>
  <si>
    <t>Hospedagem/Alimentação</t>
  </si>
  <si>
    <t>Alimentação - Lanche</t>
  </si>
  <si>
    <t>6.1</t>
  </si>
  <si>
    <t>Material Esportivo</t>
  </si>
  <si>
    <t>7.1</t>
  </si>
  <si>
    <t>7.2</t>
  </si>
  <si>
    <t>7.3</t>
  </si>
  <si>
    <t>7.4</t>
  </si>
  <si>
    <t>7.5</t>
  </si>
  <si>
    <t>Material / Premiação</t>
  </si>
  <si>
    <t>8.1</t>
  </si>
  <si>
    <t>8.2</t>
  </si>
  <si>
    <t>Certificado de Participação</t>
  </si>
  <si>
    <t>Medalhas</t>
  </si>
  <si>
    <t>Transporte / Locomoção</t>
  </si>
  <si>
    <t>9.1</t>
  </si>
  <si>
    <t>Uniformes</t>
  </si>
  <si>
    <t>10.1</t>
  </si>
  <si>
    <t>10.2</t>
  </si>
  <si>
    <t>10.3</t>
  </si>
  <si>
    <t>10.4</t>
  </si>
  <si>
    <t>Agasalho</t>
  </si>
  <si>
    <t>Camisetas</t>
  </si>
  <si>
    <t>Meias</t>
  </si>
  <si>
    <t>Roupa para apresentação</t>
  </si>
  <si>
    <t>TOTAL ATIVIDADE(S) FIM</t>
  </si>
  <si>
    <t>ATIVIDADE(S) MEIO</t>
  </si>
  <si>
    <t>Material de Consumo/Expediente</t>
  </si>
  <si>
    <t>TOTAL ATIVIDADE(S) MEIO</t>
  </si>
  <si>
    <t>TOTAL ATIVIDADE MEIO + ATIVIDADE(S) FIM</t>
  </si>
  <si>
    <t>Cartucho de tinta</t>
  </si>
  <si>
    <t>Bloco de Papel Sufite de 500 folhas</t>
  </si>
  <si>
    <t>Recursos Humanos - Atividade Meio</t>
  </si>
  <si>
    <t>Serviços de Terceiros</t>
  </si>
  <si>
    <t>Secretária</t>
  </si>
  <si>
    <t>Assessoria Jurídica</t>
  </si>
  <si>
    <t>Contador</t>
  </si>
  <si>
    <t>porcentagem:</t>
  </si>
  <si>
    <t>ELABORAÇÃO E CAPTAÇÃO DE RECURSOS</t>
  </si>
  <si>
    <t>TOTAL GERAL</t>
  </si>
  <si>
    <t>Etapa 3:</t>
  </si>
  <si>
    <t xml:space="preserve">N° </t>
  </si>
  <si>
    <t>Detalhamento ações</t>
  </si>
  <si>
    <t xml:space="preserve"> Quant.</t>
  </si>
  <si>
    <t>Unid.</t>
  </si>
  <si>
    <t>Duração</t>
  </si>
  <si>
    <t>R$ Unit.</t>
  </si>
  <si>
    <t>Total R$</t>
  </si>
  <si>
    <t>MODELO II</t>
  </si>
  <si>
    <t>TOTAL</t>
  </si>
  <si>
    <t>TOTAL ATIVIDADE FIM</t>
  </si>
  <si>
    <t>TOTAL ATIVIDADE MEIO</t>
  </si>
  <si>
    <t>UTILIZAÇÃO DE APLICAÇÃO FINANCEIRA</t>
  </si>
  <si>
    <t>1º PARCELA</t>
  </si>
  <si>
    <t>2º PARCELA</t>
  </si>
  <si>
    <t>3º PARCELA</t>
  </si>
  <si>
    <t>UTILIZAÇÃO DE SALDO TRANSFERIDO</t>
  </si>
  <si>
    <t>4º PARCELA</t>
  </si>
  <si>
    <t>TOTAIS CONSOLIDADOS DOS  1º, 2º E 3º e 4º  AJUSTES</t>
  </si>
  <si>
    <t>Identidade Visual</t>
  </si>
  <si>
    <t>Assistente Técnico</t>
  </si>
  <si>
    <t>Coordenador Geral</t>
  </si>
  <si>
    <t>Professor</t>
  </si>
  <si>
    <t>Encargos trabalhistas Assistente Técnico</t>
  </si>
  <si>
    <t>Encargos trabalhistas Coordenador</t>
  </si>
  <si>
    <t>Encargos trabalhistas Professor</t>
  </si>
  <si>
    <t>4.3</t>
  </si>
  <si>
    <t>unidade</t>
  </si>
  <si>
    <t>encargo</t>
  </si>
  <si>
    <t>Bola de Futebol Oficial</t>
  </si>
  <si>
    <t>Bola de iniciação</t>
  </si>
  <si>
    <t>Bola Infantil para Treinos</t>
  </si>
  <si>
    <t>Cones 23cm</t>
  </si>
  <si>
    <t>Rede para gol oficial</t>
  </si>
  <si>
    <t>Par</t>
  </si>
  <si>
    <t>locação</t>
  </si>
  <si>
    <t>serviço</t>
  </si>
  <si>
    <t>Pessoa(s)</t>
  </si>
  <si>
    <t>par</t>
  </si>
  <si>
    <t>Transporte alunos (vale-transporte)</t>
  </si>
  <si>
    <t>Analista Administrativo</t>
  </si>
  <si>
    <t>Encargos Trabalhistas Secretária</t>
  </si>
  <si>
    <t>Encargos Trabalhistas Analista administrativo</t>
  </si>
  <si>
    <t>TOTAL GERAL DA PARCELA</t>
  </si>
  <si>
    <t>PLANO DE TRABALHO AUTORIZADO PARA CAPTAÇÃO DE RECURSOS PELA COMISSÃO TÉCNICA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</si>
</sst>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%"/>
    <numFmt numFmtId="179" formatCode="#,##0.000"/>
    <numFmt numFmtId="180" formatCode="0.0000%"/>
    <numFmt numFmtId="181" formatCode="[$-416]dddd\,\ d&quot; de &quot;mmmm&quot; de &quot;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5.5"/>
      <name val="Calibri"/>
      <family val="2"/>
    </font>
    <font>
      <sz val="10"/>
      <name val="Arial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name val="Calibri"/>
      <family val="2"/>
    </font>
    <font>
      <b/>
      <i/>
      <u val="single"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b/>
      <i/>
      <u val="single"/>
      <sz val="11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5.5"/>
      <color theme="1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i/>
      <u val="single"/>
      <sz val="14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8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/>
    </xf>
    <xf numFmtId="4" fontId="60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9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4" fontId="29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4" fontId="29" fillId="34" borderId="10" xfId="0" applyNumberFormat="1" applyFont="1" applyFill="1" applyBorder="1" applyAlignment="1">
      <alignment horizontal="center"/>
    </xf>
    <xf numFmtId="4" fontId="64" fillId="34" borderId="10" xfId="0" applyNumberFormat="1" applyFont="1" applyFill="1" applyBorder="1" applyAlignment="1">
      <alignment/>
    </xf>
    <xf numFmtId="4" fontId="65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0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4" fontId="64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" fontId="0" fillId="34" borderId="0" xfId="0" applyNumberFormat="1" applyFon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10" fontId="0" fillId="34" borderId="0" xfId="0" applyNumberFormat="1" applyFont="1" applyFill="1" applyBorder="1" applyAlignment="1">
      <alignment horizontal="center"/>
    </xf>
    <xf numFmtId="4" fontId="0" fillId="34" borderId="0" xfId="0" applyNumberFormat="1" applyFont="1" applyFill="1" applyAlignment="1">
      <alignment/>
    </xf>
    <xf numFmtId="4" fontId="23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9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4" fontId="29" fillId="34" borderId="13" xfId="0" applyNumberFormat="1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29" fillId="34" borderId="14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4" fontId="29" fillId="34" borderId="11" xfId="0" applyNumberFormat="1" applyFont="1" applyFill="1" applyBorder="1" applyAlignment="1">
      <alignment horizontal="center" vertical="center"/>
    </xf>
    <xf numFmtId="4" fontId="29" fillId="34" borderId="15" xfId="0" applyNumberFormat="1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4" fontId="29" fillId="34" borderId="12" xfId="0" applyNumberFormat="1" applyFont="1" applyFill="1" applyBorder="1" applyAlignment="1">
      <alignment horizontal="center" vertical="center"/>
    </xf>
    <xf numFmtId="4" fontId="29" fillId="34" borderId="17" xfId="0" applyNumberFormat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4" fontId="29" fillId="34" borderId="18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4" fontId="59" fillId="34" borderId="2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4" fontId="0" fillId="34" borderId="11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0" fontId="24" fillId="33" borderId="20" xfId="0" applyFont="1" applyFill="1" applyBorder="1" applyAlignment="1">
      <alignment/>
    </xf>
    <xf numFmtId="0" fontId="29" fillId="33" borderId="20" xfId="0" applyFont="1" applyFill="1" applyBorder="1" applyAlignment="1">
      <alignment/>
    </xf>
    <xf numFmtId="4" fontId="29" fillId="33" borderId="20" xfId="0" applyNumberFormat="1" applyFont="1" applyFill="1" applyBorder="1" applyAlignment="1">
      <alignment/>
    </xf>
    <xf numFmtId="0" fontId="29" fillId="34" borderId="21" xfId="0" applyFont="1" applyFill="1" applyBorder="1" applyAlignment="1">
      <alignment horizontal="center" vertical="center"/>
    </xf>
    <xf numFmtId="4" fontId="29" fillId="34" borderId="22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/>
    </xf>
    <xf numFmtId="0" fontId="24" fillId="33" borderId="23" xfId="0" applyFont="1" applyFill="1" applyBorder="1" applyAlignment="1">
      <alignment/>
    </xf>
    <xf numFmtId="0" fontId="29" fillId="33" borderId="23" xfId="0" applyFont="1" applyFill="1" applyBorder="1" applyAlignment="1">
      <alignment/>
    </xf>
    <xf numFmtId="4" fontId="29" fillId="33" borderId="23" xfId="0" applyNumberFormat="1" applyFont="1" applyFill="1" applyBorder="1" applyAlignment="1">
      <alignment/>
    </xf>
    <xf numFmtId="4" fontId="29" fillId="33" borderId="24" xfId="0" applyNumberFormat="1" applyFont="1" applyFill="1" applyBorder="1" applyAlignment="1">
      <alignment/>
    </xf>
    <xf numFmtId="0" fontId="23" fillId="33" borderId="23" xfId="0" applyFont="1" applyFill="1" applyBorder="1" applyAlignment="1">
      <alignment/>
    </xf>
    <xf numFmtId="0" fontId="0" fillId="34" borderId="12" xfId="0" applyFill="1" applyBorder="1" applyAlignment="1" applyProtection="1">
      <alignment horizontal="center" vertical="center"/>
      <protection locked="0"/>
    </xf>
    <xf numFmtId="0" fontId="23" fillId="33" borderId="20" xfId="0" applyFont="1" applyFill="1" applyBorder="1" applyAlignment="1">
      <alignment/>
    </xf>
    <xf numFmtId="0" fontId="0" fillId="34" borderId="23" xfId="0" applyFill="1" applyBorder="1" applyAlignment="1" applyProtection="1">
      <alignment horizontal="center" vertical="center" wrapText="1"/>
      <protection locked="0"/>
    </xf>
    <xf numFmtId="4" fontId="53" fillId="34" borderId="10" xfId="0" applyNumberFormat="1" applyFont="1" applyFill="1" applyBorder="1" applyAlignment="1" applyProtection="1">
      <alignment horizontal="center" vertical="center"/>
      <protection locked="0"/>
    </xf>
    <xf numFmtId="4" fontId="60" fillId="34" borderId="13" xfId="0" applyNumberFormat="1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4" fontId="29" fillId="34" borderId="23" xfId="0" applyNumberFormat="1" applyFont="1" applyFill="1" applyBorder="1" applyAlignment="1">
      <alignment horizontal="center" vertical="center"/>
    </xf>
    <xf numFmtId="4" fontId="29" fillId="34" borderId="24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4" fontId="29" fillId="34" borderId="11" xfId="0" applyNumberFormat="1" applyFont="1" applyFill="1" applyBorder="1" applyAlignment="1">
      <alignment horizontal="center"/>
    </xf>
    <xf numFmtId="0" fontId="29" fillId="34" borderId="21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4" fontId="29" fillId="34" borderId="12" xfId="0" applyNumberFormat="1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 vertical="center" wrapText="1"/>
    </xf>
    <xf numFmtId="4" fontId="23" fillId="34" borderId="24" xfId="0" applyNumberFormat="1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/>
    </xf>
    <xf numFmtId="4" fontId="59" fillId="34" borderId="26" xfId="0" applyNumberFormat="1" applyFont="1" applyFill="1" applyBorder="1" applyAlignment="1">
      <alignment horizontal="center"/>
    </xf>
    <xf numFmtId="0" fontId="29" fillId="34" borderId="27" xfId="0" applyFont="1" applyFill="1" applyBorder="1" applyAlignment="1">
      <alignment horizontal="center" vertical="center"/>
    </xf>
    <xf numFmtId="4" fontId="23" fillId="34" borderId="28" xfId="0" applyNumberFormat="1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4" fontId="23" fillId="34" borderId="30" xfId="0" applyNumberFormat="1" applyFont="1" applyFill="1" applyBorder="1" applyAlignment="1">
      <alignment horizontal="center" vertical="center"/>
    </xf>
    <xf numFmtId="4" fontId="29" fillId="34" borderId="30" xfId="0" applyNumberFormat="1" applyFont="1" applyFill="1" applyBorder="1" applyAlignment="1">
      <alignment horizontal="center" vertical="center"/>
    </xf>
    <xf numFmtId="4" fontId="29" fillId="33" borderId="22" xfId="0" applyNumberFormat="1" applyFont="1" applyFill="1" applyBorder="1" applyAlignment="1">
      <alignment/>
    </xf>
    <xf numFmtId="0" fontId="23" fillId="33" borderId="25" xfId="0" applyFont="1" applyFill="1" applyBorder="1" applyAlignment="1">
      <alignment horizontal="center"/>
    </xf>
    <xf numFmtId="4" fontId="29" fillId="33" borderId="26" xfId="0" applyNumberFormat="1" applyFont="1" applyFill="1" applyBorder="1" applyAlignment="1">
      <alignment/>
    </xf>
    <xf numFmtId="4" fontId="2" fillId="33" borderId="26" xfId="44" applyNumberFormat="1" applyFont="1" applyFill="1" applyBorder="1" applyAlignment="1" applyProtection="1">
      <alignment/>
      <protection/>
    </xf>
    <xf numFmtId="0" fontId="23" fillId="33" borderId="21" xfId="0" applyFont="1" applyFill="1" applyBorder="1" applyAlignment="1">
      <alignment/>
    </xf>
    <xf numFmtId="4" fontId="0" fillId="34" borderId="22" xfId="0" applyNumberFormat="1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9" fillId="34" borderId="16" xfId="0" applyFont="1" applyFill="1" applyBorder="1" applyAlignment="1">
      <alignment horizontal="center"/>
    </xf>
    <xf numFmtId="0" fontId="34" fillId="33" borderId="23" xfId="0" applyFont="1" applyFill="1" applyBorder="1" applyAlignment="1">
      <alignment/>
    </xf>
    <xf numFmtId="0" fontId="35" fillId="34" borderId="2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0" fontId="36" fillId="34" borderId="18" xfId="0" applyFont="1" applyFill="1" applyBorder="1" applyAlignment="1">
      <alignment/>
    </xf>
    <xf numFmtId="4" fontId="35" fillId="34" borderId="18" xfId="0" applyNumberFormat="1" applyFont="1" applyFill="1" applyBorder="1" applyAlignment="1">
      <alignment horizontal="right"/>
    </xf>
    <xf numFmtId="4" fontId="35" fillId="34" borderId="28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4" fontId="29" fillId="33" borderId="11" xfId="0" applyNumberFormat="1" applyFont="1" applyFill="1" applyBorder="1" applyAlignment="1">
      <alignment/>
    </xf>
    <xf numFmtId="4" fontId="29" fillId="33" borderId="15" xfId="0" applyNumberFormat="1" applyFont="1" applyFill="1" applyBorder="1" applyAlignment="1">
      <alignment/>
    </xf>
    <xf numFmtId="0" fontId="23" fillId="33" borderId="16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4" fontId="29" fillId="33" borderId="12" xfId="0" applyNumberFormat="1" applyFont="1" applyFill="1" applyBorder="1" applyAlignment="1">
      <alignment/>
    </xf>
    <xf numFmtId="4" fontId="29" fillId="33" borderId="17" xfId="0" applyNumberFormat="1" applyFont="1" applyFill="1" applyBorder="1" applyAlignment="1">
      <alignment/>
    </xf>
    <xf numFmtId="0" fontId="23" fillId="33" borderId="23" xfId="0" applyFont="1" applyFill="1" applyBorder="1" applyAlignment="1">
      <alignment horizontal="left" vertical="center" wrapText="1"/>
    </xf>
    <xf numFmtId="0" fontId="33" fillId="33" borderId="23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left"/>
    </xf>
    <xf numFmtId="4" fontId="23" fillId="33" borderId="23" xfId="0" applyNumberFormat="1" applyFont="1" applyFill="1" applyBorder="1" applyAlignment="1">
      <alignment horizontal="left"/>
    </xf>
    <xf numFmtId="4" fontId="23" fillId="33" borderId="24" xfId="0" applyNumberFormat="1" applyFont="1" applyFill="1" applyBorder="1" applyAlignment="1">
      <alignment horizontal="left"/>
    </xf>
    <xf numFmtId="4" fontId="23" fillId="34" borderId="26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/>
    </xf>
    <xf numFmtId="0" fontId="24" fillId="33" borderId="32" xfId="0" applyFont="1" applyFill="1" applyBorder="1" applyAlignment="1">
      <alignment/>
    </xf>
    <xf numFmtId="0" fontId="29" fillId="33" borderId="32" xfId="0" applyFont="1" applyFill="1" applyBorder="1" applyAlignment="1">
      <alignment/>
    </xf>
    <xf numFmtId="4" fontId="29" fillId="33" borderId="32" xfId="0" applyNumberFormat="1" applyFont="1" applyFill="1" applyBorder="1" applyAlignment="1">
      <alignment/>
    </xf>
    <xf numFmtId="4" fontId="29" fillId="33" borderId="33" xfId="0" applyNumberFormat="1" applyFont="1" applyFill="1" applyBorder="1" applyAlignment="1">
      <alignment/>
    </xf>
    <xf numFmtId="0" fontId="23" fillId="33" borderId="27" xfId="0" applyFont="1" applyFill="1" applyBorder="1" applyAlignment="1">
      <alignment horizontal="center"/>
    </xf>
    <xf numFmtId="0" fontId="23" fillId="33" borderId="18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4" fontId="29" fillId="33" borderId="18" xfId="0" applyNumberFormat="1" applyFont="1" applyFill="1" applyBorder="1" applyAlignment="1">
      <alignment/>
    </xf>
    <xf numFmtId="4" fontId="29" fillId="33" borderId="28" xfId="0" applyNumberFormat="1" applyFont="1" applyFill="1" applyBorder="1" applyAlignment="1">
      <alignment/>
    </xf>
    <xf numFmtId="4" fontId="23" fillId="34" borderId="34" xfId="0" applyNumberFormat="1" applyFont="1" applyFill="1" applyBorder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4" fontId="64" fillId="34" borderId="24" xfId="0" applyNumberFormat="1" applyFont="1" applyFill="1" applyBorder="1" applyAlignment="1">
      <alignment/>
    </xf>
    <xf numFmtId="4" fontId="23" fillId="34" borderId="35" xfId="0" applyNumberFormat="1" applyFont="1" applyFill="1" applyBorder="1" applyAlignment="1">
      <alignment horizontal="center" vertical="center"/>
    </xf>
    <xf numFmtId="4" fontId="23" fillId="34" borderId="36" xfId="0" applyNumberFormat="1" applyFont="1" applyFill="1" applyBorder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3" fillId="34" borderId="31" xfId="0" applyFont="1" applyFill="1" applyBorder="1" applyAlignment="1">
      <alignment horizontal="center"/>
    </xf>
    <xf numFmtId="0" fontId="23" fillId="34" borderId="32" xfId="0" applyFont="1" applyFill="1" applyBorder="1" applyAlignment="1">
      <alignment/>
    </xf>
    <xf numFmtId="0" fontId="24" fillId="34" borderId="32" xfId="0" applyFont="1" applyFill="1" applyBorder="1" applyAlignment="1">
      <alignment/>
    </xf>
    <xf numFmtId="0" fontId="29" fillId="34" borderId="32" xfId="0" applyFont="1" applyFill="1" applyBorder="1" applyAlignment="1">
      <alignment/>
    </xf>
    <xf numFmtId="4" fontId="29" fillId="34" borderId="32" xfId="0" applyNumberFormat="1" applyFont="1" applyFill="1" applyBorder="1" applyAlignment="1">
      <alignment/>
    </xf>
    <xf numFmtId="4" fontId="29" fillId="34" borderId="33" xfId="0" applyNumberFormat="1" applyFont="1" applyFill="1" applyBorder="1" applyAlignment="1">
      <alignment/>
    </xf>
    <xf numFmtId="4" fontId="60" fillId="34" borderId="20" xfId="0" applyNumberFormat="1" applyFont="1" applyFill="1" applyBorder="1" applyAlignment="1">
      <alignment horizontal="center" vertical="center"/>
    </xf>
    <xf numFmtId="4" fontId="0" fillId="34" borderId="37" xfId="0" applyNumberFormat="1" applyFont="1" applyFill="1" applyBorder="1" applyAlignment="1">
      <alignment horizontal="center"/>
    </xf>
    <xf numFmtId="4" fontId="0" fillId="34" borderId="37" xfId="0" applyNumberFormat="1" applyFill="1" applyBorder="1" applyAlignment="1">
      <alignment horizontal="center"/>
    </xf>
    <xf numFmtId="10" fontId="0" fillId="34" borderId="37" xfId="0" applyNumberFormat="1" applyFill="1" applyBorder="1" applyAlignment="1">
      <alignment horizontal="center"/>
    </xf>
    <xf numFmtId="4" fontId="64" fillId="34" borderId="38" xfId="0" applyNumberFormat="1" applyFont="1" applyFill="1" applyBorder="1" applyAlignment="1">
      <alignment/>
    </xf>
    <xf numFmtId="4" fontId="59" fillId="34" borderId="36" xfId="0" applyNumberFormat="1" applyFont="1" applyFill="1" applyBorder="1" applyAlignment="1">
      <alignment horizontal="center" vertical="center"/>
    </xf>
    <xf numFmtId="4" fontId="64" fillId="34" borderId="39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10" fontId="0" fillId="34" borderId="17" xfId="0" applyNumberFormat="1" applyFont="1" applyFill="1" applyBorder="1" applyAlignment="1">
      <alignment horizontal="center"/>
    </xf>
    <xf numFmtId="4" fontId="65" fillId="34" borderId="40" xfId="0" applyNumberFormat="1" applyFont="1" applyFill="1" applyBorder="1" applyAlignment="1">
      <alignment/>
    </xf>
    <xf numFmtId="4" fontId="0" fillId="34" borderId="41" xfId="0" applyNumberFormat="1" applyFill="1" applyBorder="1" applyAlignment="1">
      <alignment horizontal="center" wrapText="1"/>
    </xf>
    <xf numFmtId="4" fontId="64" fillId="34" borderId="42" xfId="0" applyNumberFormat="1" applyFont="1" applyFill="1" applyBorder="1" applyAlignment="1">
      <alignment/>
    </xf>
    <xf numFmtId="4" fontId="64" fillId="34" borderId="43" xfId="0" applyNumberFormat="1" applyFont="1" applyFill="1" applyBorder="1" applyAlignment="1">
      <alignment/>
    </xf>
    <xf numFmtId="4" fontId="0" fillId="34" borderId="44" xfId="0" applyNumberFormat="1" applyFill="1" applyBorder="1" applyAlignment="1">
      <alignment horizontal="center" wrapText="1"/>
    </xf>
    <xf numFmtId="10" fontId="0" fillId="34" borderId="38" xfId="0" applyNumberFormat="1" applyFill="1" applyBorder="1" applyAlignment="1">
      <alignment horizontal="center"/>
    </xf>
    <xf numFmtId="4" fontId="64" fillId="34" borderId="45" xfId="0" applyNumberFormat="1" applyFont="1" applyFill="1" applyBorder="1" applyAlignment="1">
      <alignment/>
    </xf>
    <xf numFmtId="4" fontId="65" fillId="34" borderId="42" xfId="0" applyNumberFormat="1" applyFont="1" applyFill="1" applyBorder="1" applyAlignment="1">
      <alignment/>
    </xf>
    <xf numFmtId="0" fontId="60" fillId="34" borderId="46" xfId="0" applyFont="1" applyFill="1" applyBorder="1" applyAlignment="1">
      <alignment horizontal="center" vertical="center"/>
    </xf>
    <xf numFmtId="0" fontId="60" fillId="34" borderId="47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0" fontId="60" fillId="34" borderId="49" xfId="0" applyFont="1" applyFill="1" applyBorder="1" applyAlignment="1">
      <alignment horizontal="center" vertical="center"/>
    </xf>
    <xf numFmtId="0" fontId="60" fillId="34" borderId="50" xfId="0" applyFont="1" applyFill="1" applyBorder="1" applyAlignment="1">
      <alignment horizontal="center" vertical="center"/>
    </xf>
    <xf numFmtId="0" fontId="60" fillId="34" borderId="51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 wrapText="1"/>
    </xf>
    <xf numFmtId="0" fontId="23" fillId="34" borderId="53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center" vertical="center" wrapText="1"/>
    </xf>
    <xf numFmtId="0" fontId="23" fillId="34" borderId="54" xfId="0" applyFont="1" applyFill="1" applyBorder="1" applyAlignment="1">
      <alignment horizontal="center" vertical="center" wrapText="1"/>
    </xf>
    <xf numFmtId="0" fontId="23" fillId="34" borderId="55" xfId="0" applyFont="1" applyFill="1" applyBorder="1" applyAlignment="1">
      <alignment horizontal="center" vertical="center" wrapText="1"/>
    </xf>
    <xf numFmtId="0" fontId="23" fillId="34" borderId="56" xfId="0" applyFont="1" applyFill="1" applyBorder="1" applyAlignment="1">
      <alignment horizontal="center" vertical="center" wrapText="1"/>
    </xf>
    <xf numFmtId="0" fontId="23" fillId="34" borderId="57" xfId="0" applyFont="1" applyFill="1" applyBorder="1" applyAlignment="1">
      <alignment horizontal="center" vertical="center" wrapText="1"/>
    </xf>
    <xf numFmtId="0" fontId="59" fillId="34" borderId="58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23" fillId="34" borderId="59" xfId="0" applyFont="1" applyFill="1" applyBorder="1" applyAlignment="1">
      <alignment horizontal="center" vertical="center" wrapText="1"/>
    </xf>
    <xf numFmtId="0" fontId="23" fillId="34" borderId="60" xfId="0" applyFont="1" applyFill="1" applyBorder="1" applyAlignment="1">
      <alignment horizontal="center" vertical="center" wrapText="1"/>
    </xf>
    <xf numFmtId="0" fontId="23" fillId="34" borderId="61" xfId="0" applyFont="1" applyFill="1" applyBorder="1" applyAlignment="1">
      <alignment horizontal="center" vertical="center" wrapText="1"/>
    </xf>
    <xf numFmtId="0" fontId="23" fillId="34" borderId="62" xfId="0" applyFont="1" applyFill="1" applyBorder="1" applyAlignment="1">
      <alignment horizontal="center" vertical="center" wrapText="1"/>
    </xf>
    <xf numFmtId="0" fontId="23" fillId="34" borderId="63" xfId="0" applyFont="1" applyFill="1" applyBorder="1" applyAlignment="1">
      <alignment horizontal="center" vertical="center" wrapText="1"/>
    </xf>
    <xf numFmtId="0" fontId="23" fillId="34" borderId="64" xfId="0" applyFont="1" applyFill="1" applyBorder="1" applyAlignment="1">
      <alignment horizontal="center" vertical="center" wrapText="1"/>
    </xf>
    <xf numFmtId="4" fontId="66" fillId="33" borderId="65" xfId="0" applyNumberFormat="1" applyFont="1" applyFill="1" applyBorder="1" applyAlignment="1">
      <alignment horizontal="right" vertical="center"/>
    </xf>
    <xf numFmtId="4" fontId="66" fillId="33" borderId="66" xfId="0" applyNumberFormat="1" applyFont="1" applyFill="1" applyBorder="1" applyAlignment="1">
      <alignment horizontal="right" vertical="center"/>
    </xf>
    <xf numFmtId="4" fontId="64" fillId="33" borderId="55" xfId="0" applyNumberFormat="1" applyFont="1" applyFill="1" applyBorder="1" applyAlignment="1">
      <alignment horizontal="right" vertical="center"/>
    </xf>
    <xf numFmtId="4" fontId="64" fillId="33" borderId="56" xfId="0" applyNumberFormat="1" applyFont="1" applyFill="1" applyBorder="1" applyAlignment="1">
      <alignment horizontal="right" vertical="center"/>
    </xf>
    <xf numFmtId="4" fontId="64" fillId="33" borderId="58" xfId="0" applyNumberFormat="1" applyFont="1" applyFill="1" applyBorder="1" applyAlignment="1">
      <alignment horizontal="right" vertical="center"/>
    </xf>
    <xf numFmtId="4" fontId="64" fillId="33" borderId="0" xfId="0" applyNumberFormat="1" applyFont="1" applyFill="1" applyBorder="1" applyAlignment="1">
      <alignment horizontal="right" vertical="center"/>
    </xf>
    <xf numFmtId="4" fontId="64" fillId="33" borderId="65" xfId="0" applyNumberFormat="1" applyFont="1" applyFill="1" applyBorder="1" applyAlignment="1">
      <alignment horizontal="right" vertical="center"/>
    </xf>
    <xf numFmtId="4" fontId="64" fillId="33" borderId="66" xfId="0" applyNumberFormat="1" applyFont="1" applyFill="1" applyBorder="1" applyAlignment="1">
      <alignment horizontal="right" vertical="center"/>
    </xf>
    <xf numFmtId="4" fontId="66" fillId="33" borderId="52" xfId="0" applyNumberFormat="1" applyFont="1" applyFill="1" applyBorder="1" applyAlignment="1">
      <alignment horizontal="right" vertical="center"/>
    </xf>
    <xf numFmtId="4" fontId="66" fillId="33" borderId="53" xfId="0" applyNumberFormat="1" applyFont="1" applyFill="1" applyBorder="1" applyAlignment="1">
      <alignment horizontal="right" vertical="center"/>
    </xf>
    <xf numFmtId="4" fontId="66" fillId="33" borderId="54" xfId="0" applyNumberFormat="1" applyFont="1" applyFill="1" applyBorder="1" applyAlignment="1">
      <alignment horizontal="right" vertical="center"/>
    </xf>
    <xf numFmtId="0" fontId="59" fillId="34" borderId="67" xfId="0" applyFont="1" applyFill="1" applyBorder="1" applyAlignment="1">
      <alignment horizontal="center" vertical="center" wrapText="1"/>
    </xf>
    <xf numFmtId="0" fontId="59" fillId="34" borderId="68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4" fontId="64" fillId="33" borderId="52" xfId="0" applyNumberFormat="1" applyFont="1" applyFill="1" applyBorder="1" applyAlignment="1">
      <alignment horizontal="right"/>
    </xf>
    <xf numFmtId="4" fontId="64" fillId="33" borderId="53" xfId="0" applyNumberFormat="1" applyFont="1" applyFill="1" applyBorder="1" applyAlignment="1">
      <alignment horizontal="right"/>
    </xf>
    <xf numFmtId="4" fontId="64" fillId="33" borderId="58" xfId="0" applyNumberFormat="1" applyFont="1" applyFill="1" applyBorder="1" applyAlignment="1">
      <alignment horizontal="right"/>
    </xf>
    <xf numFmtId="4" fontId="64" fillId="33" borderId="0" xfId="0" applyNumberFormat="1" applyFont="1" applyFill="1" applyBorder="1" applyAlignment="1">
      <alignment horizontal="right"/>
    </xf>
    <xf numFmtId="4" fontId="64" fillId="33" borderId="36" xfId="0" applyNumberFormat="1" applyFont="1" applyFill="1" applyBorder="1" applyAlignment="1">
      <alignment horizontal="right"/>
    </xf>
    <xf numFmtId="4" fontId="53" fillId="33" borderId="46" xfId="0" applyNumberFormat="1" applyFont="1" applyFill="1" applyBorder="1" applyAlignment="1">
      <alignment horizontal="center" vertical="center"/>
    </xf>
    <xf numFmtId="4" fontId="53" fillId="33" borderId="48" xfId="0" applyNumberFormat="1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/>
    </xf>
    <xf numFmtId="0" fontId="53" fillId="33" borderId="69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70" xfId="0" applyFont="1" applyFill="1" applyBorder="1" applyAlignment="1">
      <alignment horizontal="center" vertical="center"/>
    </xf>
    <xf numFmtId="0" fontId="53" fillId="33" borderId="71" xfId="0" applyFont="1" applyFill="1" applyBorder="1" applyAlignment="1">
      <alignment horizontal="center" vertical="center"/>
    </xf>
    <xf numFmtId="0" fontId="53" fillId="33" borderId="68" xfId="0" applyFont="1" applyFill="1" applyBorder="1" applyAlignment="1">
      <alignment horizontal="center" vertical="center"/>
    </xf>
    <xf numFmtId="0" fontId="53" fillId="33" borderId="72" xfId="0" applyFont="1" applyFill="1" applyBorder="1" applyAlignment="1">
      <alignment horizontal="center" vertical="center"/>
    </xf>
    <xf numFmtId="4" fontId="53" fillId="33" borderId="49" xfId="0" applyNumberFormat="1" applyFont="1" applyFill="1" applyBorder="1" applyAlignment="1">
      <alignment horizontal="center" vertical="center"/>
    </xf>
    <xf numFmtId="4" fontId="53" fillId="33" borderId="51" xfId="0" applyNumberFormat="1" applyFont="1" applyFill="1" applyBorder="1" applyAlignment="1">
      <alignment horizontal="center" vertical="center"/>
    </xf>
    <xf numFmtId="4" fontId="53" fillId="33" borderId="69" xfId="0" applyNumberFormat="1" applyFont="1" applyFill="1" applyBorder="1" applyAlignment="1">
      <alignment horizontal="center" vertical="center"/>
    </xf>
    <xf numFmtId="4" fontId="53" fillId="33" borderId="70" xfId="0" applyNumberFormat="1" applyFont="1" applyFill="1" applyBorder="1" applyAlignment="1">
      <alignment horizontal="center" vertical="center"/>
    </xf>
    <xf numFmtId="4" fontId="53" fillId="33" borderId="71" xfId="0" applyNumberFormat="1" applyFont="1" applyFill="1" applyBorder="1" applyAlignment="1">
      <alignment horizontal="center" vertical="center"/>
    </xf>
    <xf numFmtId="4" fontId="53" fillId="33" borderId="72" xfId="0" applyNumberFormat="1" applyFont="1" applyFill="1" applyBorder="1" applyAlignment="1">
      <alignment horizontal="center" vertical="center"/>
    </xf>
    <xf numFmtId="4" fontId="23" fillId="33" borderId="20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center"/>
    </xf>
    <xf numFmtId="4" fontId="23" fillId="33" borderId="13" xfId="0" applyNumberFormat="1" applyFont="1" applyFill="1" applyBorder="1" applyAlignment="1">
      <alignment horizontal="center"/>
    </xf>
    <xf numFmtId="4" fontId="67" fillId="34" borderId="18" xfId="0" applyNumberFormat="1" applyFont="1" applyFill="1" applyBorder="1" applyAlignment="1">
      <alignment horizontal="center" vertical="center"/>
    </xf>
    <xf numFmtId="4" fontId="60" fillId="33" borderId="46" xfId="0" applyNumberFormat="1" applyFont="1" applyFill="1" applyBorder="1" applyAlignment="1">
      <alignment horizontal="center" vertical="center"/>
    </xf>
    <xf numFmtId="4" fontId="60" fillId="33" borderId="48" xfId="0" applyNumberFormat="1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/>
    </xf>
    <xf numFmtId="0" fontId="68" fillId="34" borderId="7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3" fillId="33" borderId="49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53" fillId="33" borderId="51" xfId="0" applyFont="1" applyFill="1" applyBorder="1" applyAlignment="1">
      <alignment horizontal="center"/>
    </xf>
    <xf numFmtId="0" fontId="53" fillId="33" borderId="69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70" xfId="0" applyFont="1" applyFill="1" applyBorder="1" applyAlignment="1">
      <alignment horizontal="center"/>
    </xf>
    <xf numFmtId="0" fontId="53" fillId="33" borderId="71" xfId="0" applyFont="1" applyFill="1" applyBorder="1" applyAlignment="1">
      <alignment horizontal="center"/>
    </xf>
    <xf numFmtId="0" fontId="53" fillId="33" borderId="68" xfId="0" applyFont="1" applyFill="1" applyBorder="1" applyAlignment="1">
      <alignment horizontal="center"/>
    </xf>
    <xf numFmtId="0" fontId="53" fillId="33" borderId="72" xfId="0" applyFont="1" applyFill="1" applyBorder="1" applyAlignment="1">
      <alignment horizontal="center"/>
    </xf>
    <xf numFmtId="4" fontId="69" fillId="34" borderId="70" xfId="0" applyNumberFormat="1" applyFont="1" applyFill="1" applyBorder="1" applyAlignment="1">
      <alignment horizontal="center" vertical="center"/>
    </xf>
    <xf numFmtId="4" fontId="69" fillId="34" borderId="0" xfId="0" applyNumberFormat="1" applyFont="1" applyFill="1" applyBorder="1" applyAlignment="1">
      <alignment horizontal="center" vertical="center"/>
    </xf>
    <xf numFmtId="4" fontId="67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horizontal="center" vertical="center"/>
    </xf>
    <xf numFmtId="0" fontId="70" fillId="34" borderId="24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left"/>
    </xf>
    <xf numFmtId="0" fontId="33" fillId="33" borderId="24" xfId="0" applyFont="1" applyFill="1" applyBorder="1" applyAlignment="1">
      <alignment horizontal="left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7" xfId="0" applyFont="1" applyFill="1" applyBorder="1" applyAlignment="1">
      <alignment horizontal="left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4" fontId="64" fillId="33" borderId="39" xfId="0" applyNumberFormat="1" applyFont="1" applyFill="1" applyBorder="1" applyAlignment="1">
      <alignment horizontal="right"/>
    </xf>
    <xf numFmtId="4" fontId="64" fillId="33" borderId="73" xfId="0" applyNumberFormat="1" applyFont="1" applyFill="1" applyBorder="1" applyAlignment="1">
      <alignment horizontal="right" vertical="center"/>
    </xf>
    <xf numFmtId="4" fontId="64" fillId="33" borderId="70" xfId="0" applyNumberFormat="1" applyFont="1" applyFill="1" applyBorder="1" applyAlignment="1">
      <alignment horizontal="right" vertical="center"/>
    </xf>
    <xf numFmtId="4" fontId="64" fillId="33" borderId="74" xfId="0" applyNumberFormat="1" applyFont="1" applyFill="1" applyBorder="1" applyAlignment="1">
      <alignment horizontal="right" vertical="center"/>
    </xf>
    <xf numFmtId="4" fontId="64" fillId="33" borderId="54" xfId="0" applyNumberFormat="1" applyFont="1" applyFill="1" applyBorder="1" applyAlignment="1">
      <alignment horizontal="right"/>
    </xf>
    <xf numFmtId="4" fontId="64" fillId="33" borderId="55" xfId="0" applyNumberFormat="1" applyFont="1" applyFill="1" applyBorder="1" applyAlignment="1">
      <alignment horizontal="right"/>
    </xf>
    <xf numFmtId="4" fontId="64" fillId="33" borderId="56" xfId="0" applyNumberFormat="1" applyFont="1" applyFill="1" applyBorder="1" applyAlignment="1">
      <alignment horizontal="right"/>
    </xf>
    <xf numFmtId="169" fontId="0" fillId="34" borderId="0" xfId="47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9">
    <dxf>
      <font>
        <b/>
        <i val="0"/>
        <u val="single"/>
      </font>
    </dxf>
    <dxf>
      <font>
        <b/>
        <i val="0"/>
        <u val="single"/>
        <color rgb="FFFF0000"/>
      </font>
    </dxf>
    <dxf>
      <font>
        <b/>
        <i val="0"/>
        <u val="single"/>
        <color rgb="FFFF0000"/>
      </font>
    </dxf>
    <dxf/>
    <dxf/>
    <dxf/>
    <dxf/>
    <dxf>
      <font>
        <b/>
        <i val="0"/>
        <u val="single"/>
        <color rgb="FFFF0000"/>
      </font>
      <border/>
    </dxf>
    <dxf>
      <font>
        <b/>
        <i val="0"/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89"/>
  <sheetViews>
    <sheetView tabSelected="1" zoomScale="70" zoomScaleNormal="70" zoomScalePageLayoutView="0" workbookViewId="0" topLeftCell="A1">
      <selection activeCell="AJ83" sqref="AJ83"/>
    </sheetView>
  </sheetViews>
  <sheetFormatPr defaultColWidth="9.140625" defaultRowHeight="15"/>
  <cols>
    <col min="1" max="1" width="4.7109375" style="15" customWidth="1"/>
    <col min="2" max="2" width="7.00390625" style="15" customWidth="1"/>
    <col min="3" max="3" width="29.28125" style="38" customWidth="1"/>
    <col min="4" max="4" width="8.00390625" style="15" customWidth="1"/>
    <col min="5" max="5" width="11.00390625" style="38" customWidth="1"/>
    <col min="6" max="6" width="10.7109375" style="15" customWidth="1"/>
    <col min="7" max="7" width="10.7109375" style="47" customWidth="1"/>
    <col min="8" max="8" width="14.00390625" style="47" customWidth="1"/>
    <col min="9" max="9" width="2.7109375" style="41" customWidth="1"/>
    <col min="10" max="10" width="14.57421875" style="15" customWidth="1"/>
    <col min="11" max="13" width="14.57421875" style="19" customWidth="1"/>
    <col min="14" max="14" width="2.57421875" style="41" customWidth="1"/>
    <col min="15" max="15" width="14.57421875" style="15" customWidth="1"/>
    <col min="16" max="18" width="14.57421875" style="19" customWidth="1"/>
    <col min="19" max="19" width="2.57421875" style="41" customWidth="1"/>
    <col min="20" max="20" width="14.57421875" style="15" customWidth="1"/>
    <col min="21" max="23" width="14.57421875" style="19" customWidth="1"/>
    <col min="24" max="24" width="2.57421875" style="19" customWidth="1"/>
    <col min="25" max="25" width="14.57421875" style="15" customWidth="1"/>
    <col min="26" max="28" width="14.57421875" style="19" customWidth="1"/>
    <col min="29" max="29" width="2.57421875" style="19" customWidth="1"/>
    <col min="30" max="31" width="18.7109375" style="19" customWidth="1"/>
    <col min="32" max="32" width="2.57421875" style="41" customWidth="1"/>
    <col min="33" max="33" width="30.00390625" style="15" customWidth="1"/>
    <col min="34" max="34" width="15.8515625" style="15" bestFit="1" customWidth="1"/>
    <col min="35" max="16384" width="9.140625" style="15" customWidth="1"/>
  </cols>
  <sheetData>
    <row r="1" ht="15.75" thickBot="1"/>
    <row r="2" spans="2:33" ht="42" customHeight="1" thickBot="1">
      <c r="B2" s="285" t="s">
        <v>72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15.75" customHeight="1">
      <c r="B3" s="217" t="s">
        <v>108</v>
      </c>
      <c r="C3" s="218"/>
      <c r="D3" s="218"/>
      <c r="E3" s="218"/>
      <c r="F3" s="218"/>
      <c r="G3" s="218"/>
      <c r="H3" s="219"/>
      <c r="I3" s="281"/>
      <c r="J3" s="288" t="s">
        <v>77</v>
      </c>
      <c r="K3" s="288"/>
      <c r="L3" s="288"/>
      <c r="M3" s="288"/>
      <c r="N3" s="265"/>
      <c r="O3" s="288" t="s">
        <v>78</v>
      </c>
      <c r="P3" s="288"/>
      <c r="Q3" s="288"/>
      <c r="R3" s="288"/>
      <c r="S3" s="265" t="s">
        <v>107</v>
      </c>
      <c r="T3" s="288" t="s">
        <v>79</v>
      </c>
      <c r="U3" s="288"/>
      <c r="V3" s="288"/>
      <c r="W3" s="288"/>
      <c r="X3" s="268"/>
      <c r="Y3" s="288" t="s">
        <v>81</v>
      </c>
      <c r="Z3" s="288"/>
      <c r="AA3" s="288"/>
      <c r="AB3" s="288"/>
      <c r="AC3" s="268"/>
      <c r="AD3" s="298" t="s">
        <v>76</v>
      </c>
      <c r="AE3" s="298" t="s">
        <v>80</v>
      </c>
      <c r="AF3" s="265"/>
      <c r="AG3" s="292" t="s">
        <v>82</v>
      </c>
    </row>
    <row r="4" spans="2:33" ht="15" customHeight="1">
      <c r="B4" s="217"/>
      <c r="C4" s="218"/>
      <c r="D4" s="218"/>
      <c r="E4" s="218"/>
      <c r="F4" s="218"/>
      <c r="G4" s="218"/>
      <c r="H4" s="219"/>
      <c r="I4" s="281"/>
      <c r="J4" s="289"/>
      <c r="K4" s="289"/>
      <c r="L4" s="289"/>
      <c r="M4" s="289"/>
      <c r="N4" s="265"/>
      <c r="O4" s="289"/>
      <c r="P4" s="289"/>
      <c r="Q4" s="289"/>
      <c r="R4" s="289"/>
      <c r="S4" s="265"/>
      <c r="T4" s="289"/>
      <c r="U4" s="289"/>
      <c r="V4" s="289"/>
      <c r="W4" s="289"/>
      <c r="X4" s="268"/>
      <c r="Y4" s="289"/>
      <c r="Z4" s="289"/>
      <c r="AA4" s="289"/>
      <c r="AB4" s="289"/>
      <c r="AC4" s="268"/>
      <c r="AD4" s="299"/>
      <c r="AE4" s="299"/>
      <c r="AF4" s="265"/>
      <c r="AG4" s="292"/>
    </row>
    <row r="5" spans="2:33" ht="15" customHeight="1">
      <c r="B5" s="237"/>
      <c r="C5" s="238"/>
      <c r="D5" s="238"/>
      <c r="E5" s="238"/>
      <c r="F5" s="238"/>
      <c r="G5" s="238"/>
      <c r="H5" s="239"/>
      <c r="I5" s="281"/>
      <c r="J5" s="289"/>
      <c r="K5" s="289"/>
      <c r="L5" s="289"/>
      <c r="M5" s="289"/>
      <c r="N5" s="265"/>
      <c r="O5" s="289"/>
      <c r="P5" s="289"/>
      <c r="Q5" s="289"/>
      <c r="R5" s="289"/>
      <c r="S5" s="265"/>
      <c r="T5" s="289"/>
      <c r="U5" s="289"/>
      <c r="V5" s="289"/>
      <c r="W5" s="289"/>
      <c r="X5" s="268"/>
      <c r="Y5" s="289"/>
      <c r="Z5" s="289"/>
      <c r="AA5" s="289"/>
      <c r="AB5" s="289"/>
      <c r="AC5" s="268"/>
      <c r="AD5" s="299"/>
      <c r="AE5" s="299"/>
      <c r="AF5" s="265"/>
      <c r="AG5" s="292"/>
    </row>
    <row r="6" spans="2:33" s="16" customFormat="1" ht="15.75" thickBot="1">
      <c r="B6" s="121" t="s">
        <v>65</v>
      </c>
      <c r="C6" s="74" t="s">
        <v>66</v>
      </c>
      <c r="D6" s="74" t="s">
        <v>67</v>
      </c>
      <c r="E6" s="74" t="s">
        <v>68</v>
      </c>
      <c r="F6" s="74" t="s">
        <v>69</v>
      </c>
      <c r="G6" s="75" t="s">
        <v>70</v>
      </c>
      <c r="H6" s="122" t="s">
        <v>71</v>
      </c>
      <c r="I6" s="281"/>
      <c r="J6" s="4" t="s">
        <v>67</v>
      </c>
      <c r="K6" s="4" t="s">
        <v>69</v>
      </c>
      <c r="L6" s="5" t="s">
        <v>70</v>
      </c>
      <c r="M6" s="5" t="s">
        <v>71</v>
      </c>
      <c r="N6" s="265"/>
      <c r="O6" s="4" t="s">
        <v>67</v>
      </c>
      <c r="P6" s="4" t="s">
        <v>69</v>
      </c>
      <c r="Q6" s="5" t="s">
        <v>70</v>
      </c>
      <c r="R6" s="5" t="s">
        <v>71</v>
      </c>
      <c r="S6" s="265"/>
      <c r="T6" s="4" t="s">
        <v>67</v>
      </c>
      <c r="U6" s="4" t="s">
        <v>69</v>
      </c>
      <c r="V6" s="5" t="s">
        <v>70</v>
      </c>
      <c r="W6" s="5" t="s">
        <v>71</v>
      </c>
      <c r="X6" s="268"/>
      <c r="Y6" s="4" t="s">
        <v>67</v>
      </c>
      <c r="Z6" s="4" t="s">
        <v>69</v>
      </c>
      <c r="AA6" s="5" t="s">
        <v>70</v>
      </c>
      <c r="AB6" s="5" t="s">
        <v>71</v>
      </c>
      <c r="AC6" s="268"/>
      <c r="AD6" s="299"/>
      <c r="AE6" s="299"/>
      <c r="AF6" s="265"/>
      <c r="AG6" s="292"/>
    </row>
    <row r="7" spans="2:33" ht="15">
      <c r="B7" s="294" t="s">
        <v>0</v>
      </c>
      <c r="C7" s="295"/>
      <c r="D7" s="76"/>
      <c r="E7" s="77"/>
      <c r="F7" s="76"/>
      <c r="G7" s="78"/>
      <c r="H7" s="79"/>
      <c r="I7" s="281"/>
      <c r="J7" s="272"/>
      <c r="K7" s="273"/>
      <c r="L7" s="273"/>
      <c r="M7" s="274"/>
      <c r="N7" s="265"/>
      <c r="O7" s="272"/>
      <c r="P7" s="273"/>
      <c r="Q7" s="273"/>
      <c r="R7" s="274"/>
      <c r="S7" s="265"/>
      <c r="T7" s="272"/>
      <c r="U7" s="273"/>
      <c r="V7" s="273"/>
      <c r="W7" s="274"/>
      <c r="X7" s="268"/>
      <c r="Y7" s="272"/>
      <c r="Z7" s="273"/>
      <c r="AA7" s="273"/>
      <c r="AB7" s="274"/>
      <c r="AC7" s="268"/>
      <c r="AD7" s="299"/>
      <c r="AE7" s="299"/>
      <c r="AF7" s="265"/>
      <c r="AG7" s="292"/>
    </row>
    <row r="8" spans="2:33" s="17" customFormat="1" ht="15">
      <c r="B8" s="80"/>
      <c r="C8" s="12" t="s">
        <v>1</v>
      </c>
      <c r="D8" s="270"/>
      <c r="E8" s="270"/>
      <c r="F8" s="270"/>
      <c r="G8" s="270"/>
      <c r="H8" s="271"/>
      <c r="I8" s="281"/>
      <c r="J8" s="275"/>
      <c r="K8" s="276"/>
      <c r="L8" s="276"/>
      <c r="M8" s="277"/>
      <c r="N8" s="265"/>
      <c r="O8" s="275"/>
      <c r="P8" s="276"/>
      <c r="Q8" s="276"/>
      <c r="R8" s="277"/>
      <c r="S8" s="265"/>
      <c r="T8" s="275"/>
      <c r="U8" s="276"/>
      <c r="V8" s="276"/>
      <c r="W8" s="277"/>
      <c r="X8" s="268"/>
      <c r="Y8" s="275"/>
      <c r="Z8" s="276"/>
      <c r="AA8" s="276"/>
      <c r="AB8" s="277"/>
      <c r="AC8" s="268"/>
      <c r="AD8" s="299"/>
      <c r="AE8" s="299"/>
      <c r="AF8" s="265"/>
      <c r="AG8" s="292"/>
    </row>
    <row r="9" spans="2:33" s="18" customFormat="1" ht="15.75" thickBot="1">
      <c r="B9" s="81">
        <v>1</v>
      </c>
      <c r="C9" s="296" t="s">
        <v>2</v>
      </c>
      <c r="D9" s="296"/>
      <c r="E9" s="296"/>
      <c r="F9" s="296"/>
      <c r="G9" s="296"/>
      <c r="H9" s="297"/>
      <c r="I9" s="281"/>
      <c r="J9" s="278"/>
      <c r="K9" s="279"/>
      <c r="L9" s="279"/>
      <c r="M9" s="280"/>
      <c r="N9" s="265"/>
      <c r="O9" s="278"/>
      <c r="P9" s="279"/>
      <c r="Q9" s="279"/>
      <c r="R9" s="280"/>
      <c r="S9" s="265"/>
      <c r="T9" s="278"/>
      <c r="U9" s="279"/>
      <c r="V9" s="279"/>
      <c r="W9" s="280"/>
      <c r="X9" s="268"/>
      <c r="Y9" s="278"/>
      <c r="Z9" s="279"/>
      <c r="AA9" s="279"/>
      <c r="AB9" s="280"/>
      <c r="AC9" s="268"/>
      <c r="AD9" s="299"/>
      <c r="AE9" s="299"/>
      <c r="AF9" s="265"/>
      <c r="AG9" s="293"/>
    </row>
    <row r="10" spans="2:33" s="19" customFormat="1" ht="30">
      <c r="B10" s="56" t="s">
        <v>3</v>
      </c>
      <c r="C10" s="49" t="s">
        <v>4</v>
      </c>
      <c r="D10" s="59">
        <v>1</v>
      </c>
      <c r="E10" s="58" t="s">
        <v>99</v>
      </c>
      <c r="F10" s="59">
        <v>2</v>
      </c>
      <c r="G10" s="60">
        <v>2500</v>
      </c>
      <c r="H10" s="61">
        <f>D10*F10*G10</f>
        <v>5000</v>
      </c>
      <c r="I10" s="281"/>
      <c r="J10" s="6">
        <v>1</v>
      </c>
      <c r="K10" s="6">
        <v>1</v>
      </c>
      <c r="L10" s="7">
        <v>1500</v>
      </c>
      <c r="M10" s="7">
        <f>L10*K10*J10</f>
        <v>1500</v>
      </c>
      <c r="N10" s="265"/>
      <c r="O10" s="6">
        <v>1</v>
      </c>
      <c r="P10" s="6">
        <v>1</v>
      </c>
      <c r="Q10" s="7">
        <v>1500</v>
      </c>
      <c r="R10" s="7">
        <f>O10*P10*Q10</f>
        <v>1500</v>
      </c>
      <c r="S10" s="265"/>
      <c r="T10" s="6">
        <v>0</v>
      </c>
      <c r="U10" s="6">
        <v>0</v>
      </c>
      <c r="V10" s="7">
        <v>0</v>
      </c>
      <c r="W10" s="7">
        <f>SUM(V10*U10*T10)</f>
        <v>0</v>
      </c>
      <c r="X10" s="268"/>
      <c r="Y10" s="6">
        <v>0</v>
      </c>
      <c r="Z10" s="6">
        <v>0</v>
      </c>
      <c r="AA10" s="7">
        <v>0</v>
      </c>
      <c r="AB10" s="7">
        <f>SUM(AA10*Z10*Y10)</f>
        <v>0</v>
      </c>
      <c r="AC10" s="268"/>
      <c r="AD10" s="23">
        <v>1000</v>
      </c>
      <c r="AE10" s="24">
        <v>1000</v>
      </c>
      <c r="AF10" s="265"/>
      <c r="AG10" s="11">
        <f>SUM(W10+R10+M10+AB10)</f>
        <v>3000</v>
      </c>
    </row>
    <row r="11" spans="2:33" ht="30.75" thickBot="1">
      <c r="B11" s="62" t="s">
        <v>5</v>
      </c>
      <c r="C11" s="50" t="s">
        <v>6</v>
      </c>
      <c r="D11" s="63">
        <v>48</v>
      </c>
      <c r="E11" s="64" t="s">
        <v>7</v>
      </c>
      <c r="F11" s="68">
        <v>10</v>
      </c>
      <c r="G11" s="65">
        <v>90</v>
      </c>
      <c r="H11" s="66">
        <f>D11*F11*G11</f>
        <v>43200</v>
      </c>
      <c r="I11" s="281"/>
      <c r="J11" s="6">
        <v>48</v>
      </c>
      <c r="K11" s="8">
        <v>3</v>
      </c>
      <c r="L11" s="7">
        <v>90</v>
      </c>
      <c r="M11" s="7">
        <f>IF((J11*K11*L11)&gt;H11,FALSE,(J11*K11*L11))</f>
        <v>12960</v>
      </c>
      <c r="N11" s="265"/>
      <c r="O11" s="6">
        <v>48</v>
      </c>
      <c r="P11" s="9">
        <v>2</v>
      </c>
      <c r="Q11" s="7">
        <v>90</v>
      </c>
      <c r="R11" s="7">
        <f>O11*P11*Q11</f>
        <v>8640</v>
      </c>
      <c r="S11" s="265"/>
      <c r="T11" s="6">
        <v>48</v>
      </c>
      <c r="U11" s="8">
        <v>2</v>
      </c>
      <c r="V11" s="7">
        <v>90</v>
      </c>
      <c r="W11" s="7">
        <f>SUM(V11*U11*T11)</f>
        <v>8640</v>
      </c>
      <c r="X11" s="268"/>
      <c r="Y11" s="6">
        <v>48</v>
      </c>
      <c r="Z11" s="8">
        <v>1</v>
      </c>
      <c r="AA11" s="7">
        <v>90</v>
      </c>
      <c r="AB11" s="7">
        <f>SUM(AA11*Z11*Y11)</f>
        <v>4320</v>
      </c>
      <c r="AC11" s="268"/>
      <c r="AD11" s="7">
        <v>0</v>
      </c>
      <c r="AE11" s="7">
        <v>0</v>
      </c>
      <c r="AF11" s="265"/>
      <c r="AG11" s="11">
        <f>SUM(W11+R11+M11+AB11)</f>
        <v>34560</v>
      </c>
    </row>
    <row r="12" spans="2:33" ht="19.5" customHeight="1" thickBot="1">
      <c r="B12" s="210" t="s">
        <v>73</v>
      </c>
      <c r="C12" s="211"/>
      <c r="D12" s="211"/>
      <c r="E12" s="211"/>
      <c r="F12" s="211"/>
      <c r="G12" s="213"/>
      <c r="H12" s="124">
        <f>SUM(H10:H11)</f>
        <v>48200</v>
      </c>
      <c r="I12" s="281"/>
      <c r="J12" s="201" t="s">
        <v>73</v>
      </c>
      <c r="K12" s="202"/>
      <c r="L12" s="203"/>
      <c r="M12" s="3">
        <f>SUM(M10:M11)</f>
        <v>14460</v>
      </c>
      <c r="N12" s="265"/>
      <c r="O12" s="201" t="s">
        <v>73</v>
      </c>
      <c r="P12" s="202"/>
      <c r="Q12" s="203"/>
      <c r="R12" s="3">
        <f>SUM(R10:R11)</f>
        <v>10140</v>
      </c>
      <c r="S12" s="265"/>
      <c r="T12" s="201" t="s">
        <v>73</v>
      </c>
      <c r="U12" s="202"/>
      <c r="V12" s="203"/>
      <c r="W12" s="3">
        <f>SUM(W10:W11)</f>
        <v>8640</v>
      </c>
      <c r="X12" s="268"/>
      <c r="Y12" s="201" t="s">
        <v>73</v>
      </c>
      <c r="Z12" s="202"/>
      <c r="AA12" s="203"/>
      <c r="AB12" s="3">
        <f>SUM(AB10:AB11)</f>
        <v>4320</v>
      </c>
      <c r="AC12" s="268"/>
      <c r="AD12" s="3">
        <f>SUM(AD10:AD11)</f>
        <v>1000</v>
      </c>
      <c r="AE12" s="3">
        <f>SUM(AE10:AE11)</f>
        <v>1000</v>
      </c>
      <c r="AF12" s="265"/>
      <c r="AG12" s="11">
        <f>SUM(W12+R12+M12+AB12)</f>
        <v>37560</v>
      </c>
    </row>
    <row r="13" spans="2:33" s="17" customFormat="1" ht="15.75" thickBot="1">
      <c r="B13" s="73">
        <v>2</v>
      </c>
      <c r="C13" s="290" t="s">
        <v>8</v>
      </c>
      <c r="D13" s="290"/>
      <c r="E13" s="290"/>
      <c r="F13" s="290"/>
      <c r="G13" s="290"/>
      <c r="H13" s="291"/>
      <c r="I13" s="281"/>
      <c r="J13" s="207"/>
      <c r="K13" s="208"/>
      <c r="L13" s="208"/>
      <c r="M13" s="209"/>
      <c r="N13" s="265"/>
      <c r="O13" s="207"/>
      <c r="P13" s="208"/>
      <c r="Q13" s="208"/>
      <c r="R13" s="209"/>
      <c r="S13" s="265"/>
      <c r="T13" s="207"/>
      <c r="U13" s="208"/>
      <c r="V13" s="208"/>
      <c r="W13" s="209"/>
      <c r="X13" s="268"/>
      <c r="Y13" s="207"/>
      <c r="Z13" s="208"/>
      <c r="AA13" s="208"/>
      <c r="AB13" s="209"/>
      <c r="AC13" s="268"/>
      <c r="AD13" s="245"/>
      <c r="AE13" s="246"/>
      <c r="AF13" s="265"/>
      <c r="AG13" s="48"/>
    </row>
    <row r="14" spans="2:33" s="19" customFormat="1" ht="18.75">
      <c r="B14" s="56" t="s">
        <v>9</v>
      </c>
      <c r="C14" s="49" t="s">
        <v>10</v>
      </c>
      <c r="D14" s="57">
        <v>10</v>
      </c>
      <c r="E14" s="58" t="s">
        <v>91</v>
      </c>
      <c r="F14" s="59">
        <v>1</v>
      </c>
      <c r="G14" s="60">
        <v>80</v>
      </c>
      <c r="H14" s="61">
        <f>D14*F14*G14</f>
        <v>800</v>
      </c>
      <c r="I14" s="281"/>
      <c r="J14" s="8">
        <v>8</v>
      </c>
      <c r="K14" s="6">
        <v>1</v>
      </c>
      <c r="L14" s="7">
        <v>80</v>
      </c>
      <c r="M14" s="7">
        <f>SUM(L14*K14*J14)</f>
        <v>640</v>
      </c>
      <c r="N14" s="265"/>
      <c r="O14" s="8">
        <v>2</v>
      </c>
      <c r="P14" s="6">
        <v>1</v>
      </c>
      <c r="Q14" s="7">
        <v>80</v>
      </c>
      <c r="R14" s="7">
        <f>SUM(Q14*P14*O14)</f>
        <v>160</v>
      </c>
      <c r="S14" s="265"/>
      <c r="T14" s="8">
        <v>0</v>
      </c>
      <c r="U14" s="6">
        <v>0</v>
      </c>
      <c r="V14" s="7">
        <v>0</v>
      </c>
      <c r="W14" s="7">
        <f>SUM(V14*U14*T14)</f>
        <v>0</v>
      </c>
      <c r="X14" s="268"/>
      <c r="Y14" s="8">
        <v>0</v>
      </c>
      <c r="Z14" s="6">
        <v>0</v>
      </c>
      <c r="AA14" s="7">
        <v>0</v>
      </c>
      <c r="AB14" s="7">
        <f>SUM(AA14*Z14*Y14)</f>
        <v>0</v>
      </c>
      <c r="AC14" s="268"/>
      <c r="AD14" s="7">
        <v>0</v>
      </c>
      <c r="AE14" s="7">
        <v>0</v>
      </c>
      <c r="AF14" s="265"/>
      <c r="AG14" s="11">
        <f>SUM(W14+R14+M14+AB14)</f>
        <v>800</v>
      </c>
    </row>
    <row r="15" spans="2:33" s="19" customFormat="1" ht="15.75" thickBot="1">
      <c r="B15" s="62" t="s">
        <v>12</v>
      </c>
      <c r="C15" s="50" t="s">
        <v>83</v>
      </c>
      <c r="D15" s="63">
        <v>1</v>
      </c>
      <c r="E15" s="64" t="s">
        <v>100</v>
      </c>
      <c r="F15" s="63">
        <v>1</v>
      </c>
      <c r="G15" s="65">
        <v>4000</v>
      </c>
      <c r="H15" s="66">
        <f>D15*F15*G15</f>
        <v>4000</v>
      </c>
      <c r="I15" s="281"/>
      <c r="J15" s="6">
        <v>1</v>
      </c>
      <c r="K15" s="6">
        <v>1</v>
      </c>
      <c r="L15" s="7">
        <v>4000</v>
      </c>
      <c r="M15" s="7">
        <f>J15*K15*L15</f>
        <v>4000</v>
      </c>
      <c r="N15" s="265"/>
      <c r="O15" s="6">
        <v>0</v>
      </c>
      <c r="P15" s="6">
        <v>0</v>
      </c>
      <c r="Q15" s="7">
        <v>0</v>
      </c>
      <c r="R15" s="7">
        <f>SUM(Q15*P15*O15)</f>
        <v>0</v>
      </c>
      <c r="S15" s="265"/>
      <c r="T15" s="6">
        <v>0</v>
      </c>
      <c r="U15" s="6">
        <v>0</v>
      </c>
      <c r="V15" s="7">
        <v>0</v>
      </c>
      <c r="W15" s="7">
        <f>SUM(V15*U15*T15)</f>
        <v>0</v>
      </c>
      <c r="X15" s="268"/>
      <c r="Y15" s="6">
        <v>0</v>
      </c>
      <c r="Z15" s="6">
        <v>0</v>
      </c>
      <c r="AA15" s="7">
        <v>0</v>
      </c>
      <c r="AB15" s="7">
        <f>SUM(AA15*Z15*Y15)</f>
        <v>0</v>
      </c>
      <c r="AC15" s="268"/>
      <c r="AD15" s="7">
        <v>0</v>
      </c>
      <c r="AE15" s="7">
        <v>0</v>
      </c>
      <c r="AF15" s="265"/>
      <c r="AG15" s="11">
        <f>SUM(W15+R15+M15+AB15)</f>
        <v>4000</v>
      </c>
    </row>
    <row r="16" spans="2:33" s="19" customFormat="1" ht="19.5" customHeight="1" thickBot="1">
      <c r="B16" s="210" t="s">
        <v>73</v>
      </c>
      <c r="C16" s="211"/>
      <c r="D16" s="211"/>
      <c r="E16" s="211"/>
      <c r="F16" s="211"/>
      <c r="G16" s="213"/>
      <c r="H16" s="124">
        <f>SUM(H14:H15)</f>
        <v>4800</v>
      </c>
      <c r="I16" s="281"/>
      <c r="J16" s="201" t="s">
        <v>73</v>
      </c>
      <c r="K16" s="202"/>
      <c r="L16" s="203"/>
      <c r="M16" s="3">
        <f>SUM(M14:M15)</f>
        <v>4640</v>
      </c>
      <c r="N16" s="265"/>
      <c r="O16" s="201" t="s">
        <v>73</v>
      </c>
      <c r="P16" s="202"/>
      <c r="Q16" s="203"/>
      <c r="R16" s="3">
        <f>SUM(R14:R15)</f>
        <v>160</v>
      </c>
      <c r="S16" s="265"/>
      <c r="T16" s="201" t="s">
        <v>73</v>
      </c>
      <c r="U16" s="202"/>
      <c r="V16" s="203"/>
      <c r="W16" s="3">
        <f>SUM(W14:W15)</f>
        <v>0</v>
      </c>
      <c r="X16" s="268"/>
      <c r="Y16" s="201" t="s">
        <v>73</v>
      </c>
      <c r="Z16" s="202"/>
      <c r="AA16" s="203"/>
      <c r="AB16" s="3">
        <f>SUM(AB14:AB15)</f>
        <v>0</v>
      </c>
      <c r="AC16" s="268"/>
      <c r="AD16" s="3">
        <f>SUM(AD14:AD15)</f>
        <v>0</v>
      </c>
      <c r="AE16" s="3">
        <f>SUM(AE14:AE15)</f>
        <v>0</v>
      </c>
      <c r="AF16" s="265"/>
      <c r="AG16" s="11">
        <f>SUM(W16+R16+M16+AB16)</f>
        <v>4800</v>
      </c>
    </row>
    <row r="17" spans="2:33" s="18" customFormat="1" ht="15" customHeight="1" thickBot="1">
      <c r="B17" s="90">
        <v>3</v>
      </c>
      <c r="C17" s="154" t="s">
        <v>13</v>
      </c>
      <c r="D17" s="155"/>
      <c r="E17" s="156"/>
      <c r="F17" s="155"/>
      <c r="G17" s="157"/>
      <c r="H17" s="158"/>
      <c r="I17" s="281"/>
      <c r="J17" s="207"/>
      <c r="K17" s="208"/>
      <c r="L17" s="208"/>
      <c r="M17" s="209"/>
      <c r="N17" s="265"/>
      <c r="O17" s="207"/>
      <c r="P17" s="208"/>
      <c r="Q17" s="208"/>
      <c r="R17" s="209"/>
      <c r="S17" s="265"/>
      <c r="T17" s="207"/>
      <c r="U17" s="208"/>
      <c r="V17" s="208"/>
      <c r="W17" s="209"/>
      <c r="X17" s="268"/>
      <c r="Y17" s="207"/>
      <c r="Z17" s="208"/>
      <c r="AA17" s="208"/>
      <c r="AB17" s="209"/>
      <c r="AC17" s="268"/>
      <c r="AD17" s="266"/>
      <c r="AE17" s="267"/>
      <c r="AF17" s="265"/>
      <c r="AG17" s="48"/>
    </row>
    <row r="18" spans="2:33" ht="18.75">
      <c r="B18" s="56" t="s">
        <v>14</v>
      </c>
      <c r="C18" s="49" t="s">
        <v>84</v>
      </c>
      <c r="D18" s="59">
        <v>1</v>
      </c>
      <c r="E18" s="58" t="s">
        <v>101</v>
      </c>
      <c r="F18" s="57">
        <v>10</v>
      </c>
      <c r="G18" s="60">
        <v>1000</v>
      </c>
      <c r="H18" s="61">
        <f>D18*F18*G18</f>
        <v>10000</v>
      </c>
      <c r="I18" s="281"/>
      <c r="J18" s="6">
        <v>1</v>
      </c>
      <c r="K18" s="8">
        <v>3</v>
      </c>
      <c r="L18" s="7">
        <v>1000</v>
      </c>
      <c r="M18" s="7">
        <f>J18*K18*L18</f>
        <v>3000</v>
      </c>
      <c r="N18" s="265"/>
      <c r="O18" s="6">
        <v>1</v>
      </c>
      <c r="P18" s="8">
        <v>1</v>
      </c>
      <c r="Q18" s="7">
        <v>1000</v>
      </c>
      <c r="R18" s="7">
        <f>SUM(Q18*P18*O18)</f>
        <v>1000</v>
      </c>
      <c r="S18" s="265"/>
      <c r="T18" s="6">
        <v>1</v>
      </c>
      <c r="U18" s="8">
        <v>2</v>
      </c>
      <c r="V18" s="7">
        <v>1000</v>
      </c>
      <c r="W18" s="7">
        <f>SUM(V18*U18*T18)</f>
        <v>2000</v>
      </c>
      <c r="X18" s="268"/>
      <c r="Y18" s="6">
        <v>1</v>
      </c>
      <c r="Z18" s="8">
        <v>2</v>
      </c>
      <c r="AA18" s="7">
        <v>1000</v>
      </c>
      <c r="AB18" s="7">
        <f>SUM(AA18*Z18*Y18)</f>
        <v>2000</v>
      </c>
      <c r="AC18" s="268"/>
      <c r="AD18" s="7">
        <v>0</v>
      </c>
      <c r="AE18" s="7">
        <v>0</v>
      </c>
      <c r="AF18" s="265"/>
      <c r="AG18" s="11">
        <f>SUM(W18+R18+M18+AB18)</f>
        <v>8000</v>
      </c>
    </row>
    <row r="19" spans="2:33" ht="18.75">
      <c r="B19" s="88" t="s">
        <v>15</v>
      </c>
      <c r="C19" s="55" t="s">
        <v>85</v>
      </c>
      <c r="D19" s="22">
        <v>1</v>
      </c>
      <c r="E19" s="20" t="s">
        <v>101</v>
      </c>
      <c r="F19" s="25">
        <v>10</v>
      </c>
      <c r="G19" s="23">
        <v>3000</v>
      </c>
      <c r="H19" s="89">
        <f>D19*F19*G19</f>
        <v>30000</v>
      </c>
      <c r="I19" s="281"/>
      <c r="J19" s="6">
        <v>1</v>
      </c>
      <c r="K19" s="8">
        <v>3</v>
      </c>
      <c r="L19" s="7">
        <v>3000</v>
      </c>
      <c r="M19" s="7">
        <f>J19*K19*L19</f>
        <v>9000</v>
      </c>
      <c r="N19" s="265"/>
      <c r="O19" s="6">
        <v>1</v>
      </c>
      <c r="P19" s="8">
        <v>1</v>
      </c>
      <c r="Q19" s="7">
        <v>3000</v>
      </c>
      <c r="R19" s="7">
        <f>SUM(Q19*P19*O19)</f>
        <v>3000</v>
      </c>
      <c r="S19" s="265"/>
      <c r="T19" s="6">
        <v>1</v>
      </c>
      <c r="U19" s="8">
        <v>2</v>
      </c>
      <c r="V19" s="7">
        <v>3000</v>
      </c>
      <c r="W19" s="7">
        <f>SUM(V19*U19*T19)</f>
        <v>6000</v>
      </c>
      <c r="X19" s="268"/>
      <c r="Y19" s="6">
        <v>1</v>
      </c>
      <c r="Z19" s="8">
        <v>2</v>
      </c>
      <c r="AA19" s="7">
        <v>3000</v>
      </c>
      <c r="AB19" s="7">
        <f>SUM(AA19*Z19*Y19)</f>
        <v>6000</v>
      </c>
      <c r="AC19" s="268"/>
      <c r="AD19" s="7">
        <v>0</v>
      </c>
      <c r="AE19" s="7">
        <v>0</v>
      </c>
      <c r="AF19" s="265"/>
      <c r="AG19" s="11">
        <f>SUM(W19+R19+M19+AB19)</f>
        <v>24000</v>
      </c>
    </row>
    <row r="20" spans="2:33" ht="19.5" thickBot="1">
      <c r="B20" s="62" t="s">
        <v>16</v>
      </c>
      <c r="C20" s="50" t="s">
        <v>86</v>
      </c>
      <c r="D20" s="63">
        <v>1</v>
      </c>
      <c r="E20" s="64" t="s">
        <v>101</v>
      </c>
      <c r="F20" s="68">
        <v>10</v>
      </c>
      <c r="G20" s="65">
        <v>2500</v>
      </c>
      <c r="H20" s="66">
        <f>D20*F20*G20</f>
        <v>25000</v>
      </c>
      <c r="I20" s="281"/>
      <c r="J20" s="6">
        <v>1</v>
      </c>
      <c r="K20" s="8">
        <v>3</v>
      </c>
      <c r="L20" s="7">
        <v>2500</v>
      </c>
      <c r="M20" s="7">
        <f>J20*K20*L20</f>
        <v>7500</v>
      </c>
      <c r="N20" s="265"/>
      <c r="O20" s="6">
        <v>1</v>
      </c>
      <c r="P20" s="8">
        <v>1</v>
      </c>
      <c r="Q20" s="7">
        <v>2500</v>
      </c>
      <c r="R20" s="7">
        <f>SUM(Q20*P20*O20)</f>
        <v>2500</v>
      </c>
      <c r="S20" s="265"/>
      <c r="T20" s="6">
        <v>1</v>
      </c>
      <c r="U20" s="8">
        <v>2</v>
      </c>
      <c r="V20" s="7">
        <v>2500</v>
      </c>
      <c r="W20" s="7">
        <f>SUM(V20*U20*T20)</f>
        <v>5000</v>
      </c>
      <c r="X20" s="268"/>
      <c r="Y20" s="6">
        <v>1</v>
      </c>
      <c r="Z20" s="8">
        <v>2</v>
      </c>
      <c r="AA20" s="7">
        <v>2500</v>
      </c>
      <c r="AB20" s="7">
        <f>SUM(AA20*Z20*Y20)</f>
        <v>5000</v>
      </c>
      <c r="AC20" s="268"/>
      <c r="AD20" s="7">
        <v>0</v>
      </c>
      <c r="AE20" s="7">
        <v>0</v>
      </c>
      <c r="AF20" s="265"/>
      <c r="AG20" s="11">
        <f>SUM(W20+R20+M20+AB20)</f>
        <v>20000</v>
      </c>
    </row>
    <row r="21" spans="2:33" ht="19.5" thickBot="1">
      <c r="B21" s="123"/>
      <c r="C21" s="119" t="s">
        <v>73</v>
      </c>
      <c r="D21" s="70"/>
      <c r="E21" s="69"/>
      <c r="F21" s="71"/>
      <c r="G21" s="72"/>
      <c r="H21" s="124">
        <f>SUM(H18:H20)</f>
        <v>65000</v>
      </c>
      <c r="I21" s="281"/>
      <c r="J21" s="201" t="s">
        <v>73</v>
      </c>
      <c r="K21" s="202"/>
      <c r="L21" s="203"/>
      <c r="M21" s="3">
        <f>SUM(M18:M20)</f>
        <v>19500</v>
      </c>
      <c r="N21" s="265"/>
      <c r="O21" s="201" t="s">
        <v>73</v>
      </c>
      <c r="P21" s="202"/>
      <c r="Q21" s="203"/>
      <c r="R21" s="3">
        <f>SUM(R18:R20)</f>
        <v>6500</v>
      </c>
      <c r="S21" s="265"/>
      <c r="T21" s="201" t="s">
        <v>73</v>
      </c>
      <c r="U21" s="202"/>
      <c r="V21" s="203"/>
      <c r="W21" s="3">
        <f>SUM(W18:W20)</f>
        <v>13000</v>
      </c>
      <c r="X21" s="268"/>
      <c r="Y21" s="201" t="s">
        <v>73</v>
      </c>
      <c r="Z21" s="202"/>
      <c r="AA21" s="203"/>
      <c r="AB21" s="3">
        <f>SUM(AB18:AB20)</f>
        <v>13000</v>
      </c>
      <c r="AC21" s="268"/>
      <c r="AD21" s="3">
        <f>SUM(AD18:AD20)</f>
        <v>0</v>
      </c>
      <c r="AE21" s="3">
        <f>SUM(AE18:AE20)</f>
        <v>0</v>
      </c>
      <c r="AF21" s="265"/>
      <c r="AG21" s="11">
        <f>SUM(W21+R21+M21+AB21)</f>
        <v>52000</v>
      </c>
    </row>
    <row r="22" spans="2:33" ht="15.75" thickBot="1">
      <c r="B22" s="90">
        <v>4</v>
      </c>
      <c r="C22" s="91" t="s">
        <v>18</v>
      </c>
      <c r="D22" s="92"/>
      <c r="E22" s="93"/>
      <c r="F22" s="92"/>
      <c r="G22" s="94"/>
      <c r="H22" s="95"/>
      <c r="I22" s="281"/>
      <c r="J22" s="247"/>
      <c r="K22" s="248"/>
      <c r="L22" s="248"/>
      <c r="M22" s="249"/>
      <c r="N22" s="265"/>
      <c r="O22" s="247"/>
      <c r="P22" s="248"/>
      <c r="Q22" s="248"/>
      <c r="R22" s="249"/>
      <c r="S22" s="265"/>
      <c r="T22" s="247"/>
      <c r="U22" s="248"/>
      <c r="V22" s="248"/>
      <c r="W22" s="249"/>
      <c r="X22" s="268"/>
      <c r="Y22" s="247"/>
      <c r="Z22" s="248"/>
      <c r="AA22" s="248"/>
      <c r="AB22" s="249"/>
      <c r="AC22" s="268"/>
      <c r="AD22" s="245"/>
      <c r="AE22" s="246"/>
      <c r="AF22" s="265"/>
      <c r="AG22" s="48"/>
    </row>
    <row r="23" spans="2:33" ht="30">
      <c r="B23" s="56" t="s">
        <v>19</v>
      </c>
      <c r="C23" s="49" t="s">
        <v>87</v>
      </c>
      <c r="D23" s="59">
        <v>1</v>
      </c>
      <c r="E23" s="58" t="s">
        <v>92</v>
      </c>
      <c r="F23" s="57">
        <v>10</v>
      </c>
      <c r="G23" s="82">
        <f>G18*65%</f>
        <v>650</v>
      </c>
      <c r="H23" s="61">
        <f>D23*F23*G23</f>
        <v>6500</v>
      </c>
      <c r="I23" s="281"/>
      <c r="J23" s="6">
        <v>1</v>
      </c>
      <c r="K23" s="8">
        <v>3</v>
      </c>
      <c r="L23" s="100">
        <f>L18*65%</f>
        <v>650</v>
      </c>
      <c r="M23" s="7">
        <f>J23*K23*L23</f>
        <v>1950</v>
      </c>
      <c r="N23" s="265"/>
      <c r="O23" s="6">
        <v>1</v>
      </c>
      <c r="P23" s="8">
        <v>1</v>
      </c>
      <c r="Q23" s="100">
        <f>Q18*65%</f>
        <v>650</v>
      </c>
      <c r="R23" s="7">
        <f>SUM(Q23*P23*O23)</f>
        <v>650</v>
      </c>
      <c r="S23" s="265"/>
      <c r="T23" s="6">
        <v>1</v>
      </c>
      <c r="U23" s="8">
        <v>2</v>
      </c>
      <c r="V23" s="100">
        <f>V18*65%</f>
        <v>650</v>
      </c>
      <c r="W23" s="7">
        <f>SUM(V23*U23*T23)</f>
        <v>1300</v>
      </c>
      <c r="X23" s="268"/>
      <c r="Y23" s="6">
        <v>1</v>
      </c>
      <c r="Z23" s="8">
        <v>2</v>
      </c>
      <c r="AA23" s="100">
        <f>AA18*65%</f>
        <v>650</v>
      </c>
      <c r="AB23" s="7">
        <f>SUM(AA23*Z23*Y23)</f>
        <v>1300</v>
      </c>
      <c r="AC23" s="268"/>
      <c r="AD23" s="7">
        <v>0</v>
      </c>
      <c r="AE23" s="7">
        <v>0</v>
      </c>
      <c r="AF23" s="265"/>
      <c r="AG23" s="11">
        <f>SUM(W23+R23+M23+AB23)</f>
        <v>5200</v>
      </c>
    </row>
    <row r="24" spans="2:33" ht="30">
      <c r="B24" s="88" t="s">
        <v>20</v>
      </c>
      <c r="C24" s="55" t="s">
        <v>88</v>
      </c>
      <c r="D24" s="22">
        <v>1</v>
      </c>
      <c r="E24" s="20" t="s">
        <v>92</v>
      </c>
      <c r="F24" s="25">
        <v>10</v>
      </c>
      <c r="G24" s="83">
        <f>G19*65%</f>
        <v>1950</v>
      </c>
      <c r="H24" s="89">
        <f>D24*F24*G24</f>
        <v>19500</v>
      </c>
      <c r="I24" s="281"/>
      <c r="J24" s="6">
        <v>1</v>
      </c>
      <c r="K24" s="8">
        <v>3</v>
      </c>
      <c r="L24" s="100">
        <f>L19*65%</f>
        <v>1950</v>
      </c>
      <c r="M24" s="7">
        <f>J24*K24*L24</f>
        <v>5850</v>
      </c>
      <c r="N24" s="265"/>
      <c r="O24" s="6">
        <v>1</v>
      </c>
      <c r="P24" s="8">
        <v>1</v>
      </c>
      <c r="Q24" s="100">
        <f>Q19*65%</f>
        <v>1950</v>
      </c>
      <c r="R24" s="7">
        <f>SUM(Q24*P24*O24)</f>
        <v>1950</v>
      </c>
      <c r="S24" s="265"/>
      <c r="T24" s="6">
        <v>1</v>
      </c>
      <c r="U24" s="8">
        <v>2</v>
      </c>
      <c r="V24" s="100">
        <f>V19*65%</f>
        <v>1950</v>
      </c>
      <c r="W24" s="7">
        <f>SUM(V24*U24*T24)</f>
        <v>3900</v>
      </c>
      <c r="X24" s="268"/>
      <c r="Y24" s="6">
        <v>1</v>
      </c>
      <c r="Z24" s="8">
        <v>2</v>
      </c>
      <c r="AA24" s="100">
        <f>AA19*65%</f>
        <v>1950</v>
      </c>
      <c r="AB24" s="7">
        <f>SUM(AA24*Z24*Y24)</f>
        <v>3900</v>
      </c>
      <c r="AC24" s="268"/>
      <c r="AD24" s="7">
        <v>0</v>
      </c>
      <c r="AE24" s="7">
        <v>0</v>
      </c>
      <c r="AF24" s="265"/>
      <c r="AG24" s="11">
        <f>SUM(W24+R24+M24+AB24)</f>
        <v>15600</v>
      </c>
    </row>
    <row r="25" spans="2:33" ht="29.25" customHeight="1" thickBot="1">
      <c r="B25" s="62" t="s">
        <v>90</v>
      </c>
      <c r="C25" s="50" t="s">
        <v>89</v>
      </c>
      <c r="D25" s="63">
        <v>1</v>
      </c>
      <c r="E25" s="64" t="s">
        <v>92</v>
      </c>
      <c r="F25" s="68">
        <v>10</v>
      </c>
      <c r="G25" s="84">
        <f>G20*65%</f>
        <v>1625</v>
      </c>
      <c r="H25" s="66">
        <f>D25*F25*G25</f>
        <v>16250</v>
      </c>
      <c r="I25" s="281"/>
      <c r="J25" s="6">
        <v>1</v>
      </c>
      <c r="K25" s="8">
        <v>3</v>
      </c>
      <c r="L25" s="100">
        <f>L20*65%</f>
        <v>1625</v>
      </c>
      <c r="M25" s="7">
        <f>J25*K25*L25</f>
        <v>4875</v>
      </c>
      <c r="N25" s="265"/>
      <c r="O25" s="6">
        <v>1</v>
      </c>
      <c r="P25" s="8">
        <v>1</v>
      </c>
      <c r="Q25" s="100">
        <f>Q20*65%</f>
        <v>1625</v>
      </c>
      <c r="R25" s="7">
        <f>SUM(Q25*P25*O25)</f>
        <v>1625</v>
      </c>
      <c r="S25" s="265"/>
      <c r="T25" s="6">
        <v>1</v>
      </c>
      <c r="U25" s="8">
        <v>2</v>
      </c>
      <c r="V25" s="100">
        <f>V20*65%</f>
        <v>1625</v>
      </c>
      <c r="W25" s="7">
        <f>SUM(V25*U25*T25)</f>
        <v>3250</v>
      </c>
      <c r="X25" s="268"/>
      <c r="Y25" s="6">
        <v>1</v>
      </c>
      <c r="Z25" s="8">
        <v>2</v>
      </c>
      <c r="AA25" s="100">
        <f>AA20*65%</f>
        <v>1625</v>
      </c>
      <c r="AB25" s="7">
        <f>SUM(AA25*Z25*Y25)</f>
        <v>3250</v>
      </c>
      <c r="AC25" s="268"/>
      <c r="AD25" s="7">
        <v>0</v>
      </c>
      <c r="AE25" s="7">
        <v>0</v>
      </c>
      <c r="AF25" s="265"/>
      <c r="AG25" s="11">
        <f>SUM(W25+R25+M25+AB25)</f>
        <v>13000</v>
      </c>
    </row>
    <row r="26" spans="2:33" ht="19.5" customHeight="1" thickBot="1">
      <c r="B26" s="210" t="s">
        <v>73</v>
      </c>
      <c r="C26" s="211"/>
      <c r="D26" s="211"/>
      <c r="E26" s="211"/>
      <c r="F26" s="211"/>
      <c r="G26" s="213"/>
      <c r="H26" s="124">
        <f>SUM(H23:H25)</f>
        <v>42250</v>
      </c>
      <c r="I26" s="281"/>
      <c r="J26" s="201" t="s">
        <v>73</v>
      </c>
      <c r="K26" s="202"/>
      <c r="L26" s="203"/>
      <c r="M26" s="101">
        <f>SUM(M23:M25)</f>
        <v>12675</v>
      </c>
      <c r="N26" s="265"/>
      <c r="O26" s="201" t="s">
        <v>73</v>
      </c>
      <c r="P26" s="202"/>
      <c r="Q26" s="203"/>
      <c r="R26" s="101">
        <f>SUM(R23:R25)</f>
        <v>4225</v>
      </c>
      <c r="S26" s="265"/>
      <c r="T26" s="201" t="s">
        <v>73</v>
      </c>
      <c r="U26" s="202"/>
      <c r="V26" s="203"/>
      <c r="W26" s="101">
        <f>SUM(W23:W25)</f>
        <v>8450</v>
      </c>
      <c r="X26" s="268"/>
      <c r="Y26" s="201" t="s">
        <v>73</v>
      </c>
      <c r="Z26" s="202"/>
      <c r="AA26" s="203"/>
      <c r="AB26" s="101">
        <f>SUM(AB23:AB25)</f>
        <v>8450</v>
      </c>
      <c r="AC26" s="268"/>
      <c r="AD26" s="3">
        <f>SUM(AD23:AD25)</f>
        <v>0</v>
      </c>
      <c r="AE26" s="3">
        <f>SUM(AE23:AE25)</f>
        <v>0</v>
      </c>
      <c r="AF26" s="265"/>
      <c r="AG26" s="11">
        <f>SUM(W26+R26+M26+AB26)</f>
        <v>33800</v>
      </c>
    </row>
    <row r="27" spans="2:33" ht="15.75" thickBot="1">
      <c r="B27" s="73">
        <v>5</v>
      </c>
      <c r="C27" s="96" t="s">
        <v>22</v>
      </c>
      <c r="D27" s="92"/>
      <c r="E27" s="93"/>
      <c r="F27" s="92"/>
      <c r="G27" s="94"/>
      <c r="H27" s="95"/>
      <c r="I27" s="281"/>
      <c r="J27" s="207"/>
      <c r="K27" s="208"/>
      <c r="L27" s="208"/>
      <c r="M27" s="209"/>
      <c r="N27" s="265"/>
      <c r="O27" s="207"/>
      <c r="P27" s="208"/>
      <c r="Q27" s="208"/>
      <c r="R27" s="209"/>
      <c r="S27" s="265"/>
      <c r="T27" s="207"/>
      <c r="U27" s="208"/>
      <c r="V27" s="208"/>
      <c r="W27" s="209"/>
      <c r="X27" s="268"/>
      <c r="Y27" s="207"/>
      <c r="Z27" s="208"/>
      <c r="AA27" s="208"/>
      <c r="AB27" s="209"/>
      <c r="AC27" s="268"/>
      <c r="AD27" s="245"/>
      <c r="AE27" s="246"/>
      <c r="AF27" s="265"/>
      <c r="AG27" s="48"/>
    </row>
    <row r="28" spans="2:33" s="19" customFormat="1" ht="30">
      <c r="B28" s="125" t="s">
        <v>21</v>
      </c>
      <c r="C28" s="52" t="s">
        <v>23</v>
      </c>
      <c r="D28" s="67">
        <v>120</v>
      </c>
      <c r="E28" s="51" t="s">
        <v>11</v>
      </c>
      <c r="F28" s="53">
        <v>1</v>
      </c>
      <c r="G28" s="54">
        <v>30</v>
      </c>
      <c r="H28" s="127">
        <f>D28*F28*G28</f>
        <v>3600</v>
      </c>
      <c r="I28" s="281"/>
      <c r="J28" s="8">
        <v>90</v>
      </c>
      <c r="K28" s="6">
        <v>1</v>
      </c>
      <c r="L28" s="7">
        <v>30</v>
      </c>
      <c r="M28" s="7">
        <f>J28*K28*L28</f>
        <v>2700</v>
      </c>
      <c r="N28" s="265"/>
      <c r="O28" s="8">
        <v>30</v>
      </c>
      <c r="P28" s="6">
        <v>1</v>
      </c>
      <c r="Q28" s="7">
        <v>30</v>
      </c>
      <c r="R28" s="7">
        <f>SUM(Q28*P28*O28)</f>
        <v>900</v>
      </c>
      <c r="S28" s="265"/>
      <c r="T28" s="8">
        <v>0</v>
      </c>
      <c r="U28" s="6">
        <v>0</v>
      </c>
      <c r="V28" s="7">
        <v>0</v>
      </c>
      <c r="W28" s="7">
        <f>SUM(V28*U28*T28)</f>
        <v>0</v>
      </c>
      <c r="X28" s="268"/>
      <c r="Y28" s="8">
        <v>0</v>
      </c>
      <c r="Z28" s="6">
        <v>0</v>
      </c>
      <c r="AA28" s="7">
        <v>0</v>
      </c>
      <c r="AB28" s="7">
        <f>SUM(AA28*Z28*Y28)</f>
        <v>0</v>
      </c>
      <c r="AC28" s="268"/>
      <c r="AD28" s="7">
        <v>0</v>
      </c>
      <c r="AE28" s="7">
        <v>0</v>
      </c>
      <c r="AF28" s="265"/>
      <c r="AG28" s="11">
        <f>SUM(W28+R28+M28+AB28)</f>
        <v>3600</v>
      </c>
    </row>
    <row r="29" spans="2:33" s="19" customFormat="1" ht="19.5" customHeight="1" thickBot="1">
      <c r="B29" s="220" t="s">
        <v>73</v>
      </c>
      <c r="C29" s="221"/>
      <c r="D29" s="221"/>
      <c r="E29" s="221"/>
      <c r="F29" s="221"/>
      <c r="G29" s="222"/>
      <c r="H29" s="159">
        <f>SUM(H28)</f>
        <v>3600</v>
      </c>
      <c r="I29" s="281"/>
      <c r="J29" s="201" t="s">
        <v>73</v>
      </c>
      <c r="K29" s="202"/>
      <c r="L29" s="203"/>
      <c r="M29" s="3">
        <f>SUM(M28)</f>
        <v>2700</v>
      </c>
      <c r="N29" s="265"/>
      <c r="O29" s="201" t="s">
        <v>73</v>
      </c>
      <c r="P29" s="202"/>
      <c r="Q29" s="203"/>
      <c r="R29" s="3">
        <f>SUM(R28)</f>
        <v>900</v>
      </c>
      <c r="S29" s="265"/>
      <c r="T29" s="201" t="s">
        <v>73</v>
      </c>
      <c r="U29" s="202"/>
      <c r="V29" s="203"/>
      <c r="W29" s="3">
        <f>SUM(W28)</f>
        <v>0</v>
      </c>
      <c r="X29" s="268"/>
      <c r="Y29" s="201" t="s">
        <v>73</v>
      </c>
      <c r="Z29" s="202"/>
      <c r="AA29" s="203"/>
      <c r="AB29" s="3">
        <f>SUM(AB28)</f>
        <v>0</v>
      </c>
      <c r="AC29" s="268"/>
      <c r="AD29" s="3">
        <f>SUM(AD28)</f>
        <v>0</v>
      </c>
      <c r="AE29" s="3">
        <f>SUM(AE28)</f>
        <v>0</v>
      </c>
      <c r="AF29" s="265"/>
      <c r="AG29" s="11">
        <f>SUM(W29+R29+M29+AB29)</f>
        <v>3600</v>
      </c>
    </row>
    <row r="30" spans="2:33" ht="15.75" thickBot="1">
      <c r="B30" s="73">
        <v>6</v>
      </c>
      <c r="C30" s="96" t="s">
        <v>24</v>
      </c>
      <c r="D30" s="92"/>
      <c r="E30" s="93"/>
      <c r="F30" s="92"/>
      <c r="G30" s="94"/>
      <c r="H30" s="95"/>
      <c r="I30" s="281"/>
      <c r="J30" s="207"/>
      <c r="K30" s="208"/>
      <c r="L30" s="208"/>
      <c r="M30" s="209"/>
      <c r="N30" s="265"/>
      <c r="O30" s="207"/>
      <c r="P30" s="208"/>
      <c r="Q30" s="208"/>
      <c r="R30" s="209"/>
      <c r="S30" s="265"/>
      <c r="T30" s="207"/>
      <c r="U30" s="208"/>
      <c r="V30" s="208"/>
      <c r="W30" s="209"/>
      <c r="X30" s="268"/>
      <c r="Y30" s="207"/>
      <c r="Z30" s="208"/>
      <c r="AA30" s="208"/>
      <c r="AB30" s="209"/>
      <c r="AC30" s="268"/>
      <c r="AD30" s="245"/>
      <c r="AE30" s="246"/>
      <c r="AF30" s="265"/>
      <c r="AG30" s="48"/>
    </row>
    <row r="31" spans="2:33" s="19" customFormat="1" ht="18.75">
      <c r="B31" s="125" t="s">
        <v>26</v>
      </c>
      <c r="C31" s="52" t="s">
        <v>25</v>
      </c>
      <c r="D31" s="67">
        <v>960</v>
      </c>
      <c r="E31" s="51" t="s">
        <v>91</v>
      </c>
      <c r="F31" s="67">
        <v>10</v>
      </c>
      <c r="G31" s="54">
        <v>5.5</v>
      </c>
      <c r="H31" s="127">
        <f>D31*F31*G31</f>
        <v>52800</v>
      </c>
      <c r="I31" s="281"/>
      <c r="J31" s="8">
        <v>960</v>
      </c>
      <c r="K31" s="8">
        <v>3</v>
      </c>
      <c r="L31" s="7">
        <v>5.5</v>
      </c>
      <c r="M31" s="7">
        <f>J31*K31*L31</f>
        <v>15840</v>
      </c>
      <c r="N31" s="265"/>
      <c r="O31" s="8">
        <v>960</v>
      </c>
      <c r="P31" s="8">
        <v>1</v>
      </c>
      <c r="Q31" s="7">
        <v>5.5</v>
      </c>
      <c r="R31" s="7">
        <f>SUM(Q31*P31*O31)</f>
        <v>5280</v>
      </c>
      <c r="S31" s="265"/>
      <c r="T31" s="8">
        <v>960</v>
      </c>
      <c r="U31" s="8">
        <v>2</v>
      </c>
      <c r="V31" s="7">
        <v>5.5</v>
      </c>
      <c r="W31" s="7">
        <f>SUM(V31*U31*T31)</f>
        <v>10560</v>
      </c>
      <c r="X31" s="268"/>
      <c r="Y31" s="8">
        <v>960</v>
      </c>
      <c r="Z31" s="8">
        <v>2</v>
      </c>
      <c r="AA31" s="7">
        <v>5.5</v>
      </c>
      <c r="AB31" s="7">
        <f>SUM(AA31*Z31*Y31)</f>
        <v>10560</v>
      </c>
      <c r="AC31" s="268"/>
      <c r="AD31" s="7">
        <v>0</v>
      </c>
      <c r="AE31" s="7">
        <v>0</v>
      </c>
      <c r="AF31" s="265"/>
      <c r="AG31" s="11">
        <f>SUM(W31+R31+M31+AB31)</f>
        <v>42240</v>
      </c>
    </row>
    <row r="32" spans="2:33" s="19" customFormat="1" ht="19.5" customHeight="1" thickBot="1">
      <c r="B32" s="220" t="s">
        <v>73</v>
      </c>
      <c r="C32" s="221"/>
      <c r="D32" s="221"/>
      <c r="E32" s="221"/>
      <c r="F32" s="221"/>
      <c r="G32" s="222"/>
      <c r="H32" s="159">
        <f>SUM(H31)</f>
        <v>52800</v>
      </c>
      <c r="I32" s="281"/>
      <c r="J32" s="201" t="s">
        <v>73</v>
      </c>
      <c r="K32" s="202"/>
      <c r="L32" s="203"/>
      <c r="M32" s="3">
        <f>SUM(M31)</f>
        <v>15840</v>
      </c>
      <c r="N32" s="265"/>
      <c r="O32" s="201" t="s">
        <v>73</v>
      </c>
      <c r="P32" s="202"/>
      <c r="Q32" s="203"/>
      <c r="R32" s="3">
        <f>SUM(R31)</f>
        <v>5280</v>
      </c>
      <c r="S32" s="265"/>
      <c r="T32" s="201" t="s">
        <v>73</v>
      </c>
      <c r="U32" s="202"/>
      <c r="V32" s="203"/>
      <c r="W32" s="3">
        <f>SUM(W31)</f>
        <v>10560</v>
      </c>
      <c r="X32" s="268"/>
      <c r="Y32" s="201" t="s">
        <v>73</v>
      </c>
      <c r="Z32" s="202"/>
      <c r="AA32" s="203"/>
      <c r="AB32" s="3">
        <f>SUM(AB31)</f>
        <v>10560</v>
      </c>
      <c r="AC32" s="268"/>
      <c r="AD32" s="3">
        <f>SUM(AD31)</f>
        <v>0</v>
      </c>
      <c r="AE32" s="3">
        <f>SUM(AE31)</f>
        <v>0</v>
      </c>
      <c r="AF32" s="265"/>
      <c r="AG32" s="11">
        <f>SUM(W32+R32+M32+AB32)</f>
        <v>42240</v>
      </c>
    </row>
    <row r="33" spans="2:33" ht="15.75" thickBot="1">
      <c r="B33" s="160">
        <v>7</v>
      </c>
      <c r="C33" s="161" t="s">
        <v>27</v>
      </c>
      <c r="D33" s="162"/>
      <c r="E33" s="163"/>
      <c r="F33" s="162"/>
      <c r="G33" s="164"/>
      <c r="H33" s="165"/>
      <c r="I33" s="281"/>
      <c r="J33" s="207"/>
      <c r="K33" s="208"/>
      <c r="L33" s="208"/>
      <c r="M33" s="209"/>
      <c r="N33" s="265"/>
      <c r="O33" s="207"/>
      <c r="P33" s="208"/>
      <c r="Q33" s="208"/>
      <c r="R33" s="209"/>
      <c r="S33" s="265"/>
      <c r="T33" s="207"/>
      <c r="U33" s="208"/>
      <c r="V33" s="208"/>
      <c r="W33" s="209"/>
      <c r="X33" s="268"/>
      <c r="Y33" s="207"/>
      <c r="Z33" s="208"/>
      <c r="AA33" s="208"/>
      <c r="AB33" s="209"/>
      <c r="AC33" s="268"/>
      <c r="AD33" s="245"/>
      <c r="AE33" s="246"/>
      <c r="AF33" s="265"/>
      <c r="AG33" s="48"/>
    </row>
    <row r="34" spans="2:33" ht="18.75">
      <c r="B34" s="56" t="s">
        <v>28</v>
      </c>
      <c r="C34" s="49" t="s">
        <v>93</v>
      </c>
      <c r="D34" s="57">
        <v>10</v>
      </c>
      <c r="E34" s="110" t="s">
        <v>91</v>
      </c>
      <c r="F34" s="57">
        <v>1</v>
      </c>
      <c r="G34" s="60">
        <v>480</v>
      </c>
      <c r="H34" s="61">
        <f>D34*F34*G34</f>
        <v>4800</v>
      </c>
      <c r="I34" s="281"/>
      <c r="J34" s="8">
        <v>3</v>
      </c>
      <c r="K34" s="8">
        <v>1</v>
      </c>
      <c r="L34" s="7">
        <v>480</v>
      </c>
      <c r="M34" s="7">
        <f>J34*K34*L34</f>
        <v>1440</v>
      </c>
      <c r="N34" s="265"/>
      <c r="O34" s="8">
        <v>3</v>
      </c>
      <c r="P34" s="8">
        <v>1</v>
      </c>
      <c r="Q34" s="7">
        <v>480</v>
      </c>
      <c r="R34" s="7">
        <f>SUM(Q34*P34*O34)</f>
        <v>1440</v>
      </c>
      <c r="S34" s="265"/>
      <c r="T34" s="8">
        <v>0</v>
      </c>
      <c r="U34" s="8">
        <v>0</v>
      </c>
      <c r="V34" s="7">
        <v>0</v>
      </c>
      <c r="W34" s="7">
        <f>SUM(V34*U34*T34)</f>
        <v>0</v>
      </c>
      <c r="X34" s="268"/>
      <c r="Y34" s="8">
        <v>0</v>
      </c>
      <c r="Z34" s="8">
        <v>0</v>
      </c>
      <c r="AA34" s="7">
        <v>0</v>
      </c>
      <c r="AB34" s="7">
        <f>SUM(AA34*Z34*Y34)</f>
        <v>0</v>
      </c>
      <c r="AC34" s="268"/>
      <c r="AD34" s="7">
        <v>0</v>
      </c>
      <c r="AE34" s="7">
        <v>0</v>
      </c>
      <c r="AF34" s="265"/>
      <c r="AG34" s="11">
        <f aca="true" t="shared" si="0" ref="AG34:AG39">SUM(W34+R34+M34+AB34)</f>
        <v>2880</v>
      </c>
    </row>
    <row r="35" spans="2:33" ht="18.75">
      <c r="B35" s="88" t="s">
        <v>29</v>
      </c>
      <c r="C35" s="55" t="s">
        <v>94</v>
      </c>
      <c r="D35" s="25">
        <v>120</v>
      </c>
      <c r="E35" s="29" t="s">
        <v>91</v>
      </c>
      <c r="F35" s="22">
        <v>1</v>
      </c>
      <c r="G35" s="23">
        <v>136</v>
      </c>
      <c r="H35" s="89">
        <f>D35*F35*G35</f>
        <v>16320</v>
      </c>
      <c r="I35" s="281"/>
      <c r="J35" s="8">
        <v>30</v>
      </c>
      <c r="K35" s="6">
        <v>1</v>
      </c>
      <c r="L35" s="7">
        <v>136</v>
      </c>
      <c r="M35" s="7">
        <f>J35*K35*L35</f>
        <v>4080</v>
      </c>
      <c r="N35" s="265"/>
      <c r="O35" s="8">
        <v>30</v>
      </c>
      <c r="P35" s="6">
        <v>1</v>
      </c>
      <c r="Q35" s="7">
        <v>136</v>
      </c>
      <c r="R35" s="7">
        <f>SUM(Q35*P35*O35)</f>
        <v>4080</v>
      </c>
      <c r="S35" s="265"/>
      <c r="T35" s="8">
        <v>15</v>
      </c>
      <c r="U35" s="6">
        <v>1</v>
      </c>
      <c r="V35" s="7">
        <v>136</v>
      </c>
      <c r="W35" s="7">
        <f>SUM(V35*U35*T35)</f>
        <v>2040</v>
      </c>
      <c r="X35" s="268"/>
      <c r="Y35" s="8">
        <v>15</v>
      </c>
      <c r="Z35" s="6">
        <v>1</v>
      </c>
      <c r="AA35" s="7">
        <v>136</v>
      </c>
      <c r="AB35" s="7">
        <f>SUM(AA35*Z35*Y35)</f>
        <v>2040</v>
      </c>
      <c r="AC35" s="268"/>
      <c r="AD35" s="7">
        <v>0</v>
      </c>
      <c r="AE35" s="7">
        <v>0</v>
      </c>
      <c r="AF35" s="265"/>
      <c r="AG35" s="11">
        <f t="shared" si="0"/>
        <v>12240</v>
      </c>
    </row>
    <row r="36" spans="2:33" ht="18.75">
      <c r="B36" s="88" t="s">
        <v>30</v>
      </c>
      <c r="C36" s="55" t="s">
        <v>95</v>
      </c>
      <c r="D36" s="25">
        <v>240</v>
      </c>
      <c r="E36" s="29" t="s">
        <v>91</v>
      </c>
      <c r="F36" s="22">
        <v>1</v>
      </c>
      <c r="G36" s="23">
        <v>10</v>
      </c>
      <c r="H36" s="89">
        <f>D36*F36*G36</f>
        <v>2400</v>
      </c>
      <c r="I36" s="281"/>
      <c r="J36" s="8">
        <v>50</v>
      </c>
      <c r="K36" s="6">
        <v>1</v>
      </c>
      <c r="L36" s="7">
        <v>10</v>
      </c>
      <c r="M36" s="7">
        <f>J36*K36*L36</f>
        <v>500</v>
      </c>
      <c r="N36" s="265"/>
      <c r="O36" s="8">
        <v>50</v>
      </c>
      <c r="P36" s="6">
        <v>1</v>
      </c>
      <c r="Q36" s="7">
        <v>10</v>
      </c>
      <c r="R36" s="7">
        <f>SUM(Q36*P36*O36)</f>
        <v>500</v>
      </c>
      <c r="S36" s="265"/>
      <c r="T36" s="8">
        <v>35</v>
      </c>
      <c r="U36" s="6">
        <v>1</v>
      </c>
      <c r="V36" s="7">
        <v>10</v>
      </c>
      <c r="W36" s="7">
        <f>SUM(V36*U36*T36)</f>
        <v>350</v>
      </c>
      <c r="X36" s="268"/>
      <c r="Y36" s="8">
        <v>35</v>
      </c>
      <c r="Z36" s="6">
        <v>1</v>
      </c>
      <c r="AA36" s="7">
        <v>10</v>
      </c>
      <c r="AB36" s="7">
        <f>SUM(AA36*Z36*Y36)</f>
        <v>350</v>
      </c>
      <c r="AC36" s="268"/>
      <c r="AD36" s="7">
        <v>0</v>
      </c>
      <c r="AE36" s="7">
        <v>0</v>
      </c>
      <c r="AF36" s="265"/>
      <c r="AG36" s="11">
        <f t="shared" si="0"/>
        <v>1700</v>
      </c>
    </row>
    <row r="37" spans="2:33" ht="18.75">
      <c r="B37" s="88" t="s">
        <v>31</v>
      </c>
      <c r="C37" s="55" t="s">
        <v>96</v>
      </c>
      <c r="D37" s="26">
        <v>5600</v>
      </c>
      <c r="E37" s="29" t="s">
        <v>91</v>
      </c>
      <c r="F37" s="22">
        <v>1</v>
      </c>
      <c r="G37" s="23">
        <v>10</v>
      </c>
      <c r="H37" s="89">
        <f>D37*F37*G37</f>
        <v>56000</v>
      </c>
      <c r="I37" s="281"/>
      <c r="J37" s="8">
        <v>2000</v>
      </c>
      <c r="K37" s="6">
        <v>1</v>
      </c>
      <c r="L37" s="7">
        <v>10</v>
      </c>
      <c r="M37" s="7">
        <f>J37*K37*L37</f>
        <v>20000</v>
      </c>
      <c r="N37" s="265"/>
      <c r="O37" s="8">
        <v>2000</v>
      </c>
      <c r="P37" s="6">
        <v>1</v>
      </c>
      <c r="Q37" s="7">
        <v>10</v>
      </c>
      <c r="R37" s="7">
        <f>SUM(Q37*P37*O37)</f>
        <v>20000</v>
      </c>
      <c r="S37" s="265"/>
      <c r="T37" s="8">
        <v>250</v>
      </c>
      <c r="U37" s="6">
        <v>1</v>
      </c>
      <c r="V37" s="7">
        <v>10</v>
      </c>
      <c r="W37" s="7">
        <f>SUM(V37*U37*T37)</f>
        <v>2500</v>
      </c>
      <c r="X37" s="268"/>
      <c r="Y37" s="8">
        <v>250</v>
      </c>
      <c r="Z37" s="6">
        <v>1</v>
      </c>
      <c r="AA37" s="7">
        <v>10</v>
      </c>
      <c r="AB37" s="7">
        <f>SUM(AA37*Z37*Y37)</f>
        <v>2500</v>
      </c>
      <c r="AC37" s="268"/>
      <c r="AD37" s="7">
        <v>0</v>
      </c>
      <c r="AE37" s="7">
        <v>0</v>
      </c>
      <c r="AF37" s="265"/>
      <c r="AG37" s="11">
        <f t="shared" si="0"/>
        <v>45000</v>
      </c>
    </row>
    <row r="38" spans="2:33" ht="19.5" thickBot="1">
      <c r="B38" s="62" t="s">
        <v>32</v>
      </c>
      <c r="C38" s="50" t="s">
        <v>97</v>
      </c>
      <c r="D38" s="68">
        <v>240</v>
      </c>
      <c r="E38" s="97" t="s">
        <v>98</v>
      </c>
      <c r="F38" s="68">
        <v>1</v>
      </c>
      <c r="G38" s="65">
        <v>10</v>
      </c>
      <c r="H38" s="66">
        <f>D38*F38*G38</f>
        <v>2400</v>
      </c>
      <c r="I38" s="281"/>
      <c r="J38" s="8">
        <v>50</v>
      </c>
      <c r="K38" s="8">
        <v>1</v>
      </c>
      <c r="L38" s="7">
        <v>10</v>
      </c>
      <c r="M38" s="7">
        <f>J38*K38*L38</f>
        <v>500</v>
      </c>
      <c r="N38" s="265"/>
      <c r="O38" s="8">
        <v>50</v>
      </c>
      <c r="P38" s="8">
        <v>1</v>
      </c>
      <c r="Q38" s="7">
        <v>10</v>
      </c>
      <c r="R38" s="7">
        <f>SUM(Q38*P38*O38)</f>
        <v>500</v>
      </c>
      <c r="S38" s="265"/>
      <c r="T38" s="8">
        <v>1</v>
      </c>
      <c r="U38" s="8">
        <v>1</v>
      </c>
      <c r="V38" s="7">
        <v>10</v>
      </c>
      <c r="W38" s="7">
        <f>SUM(V38*U38*T38)</f>
        <v>10</v>
      </c>
      <c r="X38" s="268"/>
      <c r="Y38" s="8">
        <v>1</v>
      </c>
      <c r="Z38" s="8">
        <v>1</v>
      </c>
      <c r="AA38" s="7">
        <v>10</v>
      </c>
      <c r="AB38" s="7">
        <f>SUM(AA38*Z38*Y38)</f>
        <v>10</v>
      </c>
      <c r="AC38" s="268"/>
      <c r="AD38" s="7">
        <v>0</v>
      </c>
      <c r="AE38" s="7">
        <v>0</v>
      </c>
      <c r="AF38" s="265"/>
      <c r="AG38" s="11">
        <f t="shared" si="0"/>
        <v>1020</v>
      </c>
    </row>
    <row r="39" spans="2:33" ht="19.5" customHeight="1" thickBot="1">
      <c r="B39" s="210" t="s">
        <v>73</v>
      </c>
      <c r="C39" s="211"/>
      <c r="D39" s="211"/>
      <c r="E39" s="211"/>
      <c r="F39" s="211"/>
      <c r="G39" s="213"/>
      <c r="H39" s="124">
        <f>SUM(H34:H38)</f>
        <v>81920</v>
      </c>
      <c r="I39" s="281"/>
      <c r="J39" s="201" t="s">
        <v>73</v>
      </c>
      <c r="K39" s="202"/>
      <c r="L39" s="203"/>
      <c r="M39" s="3">
        <f>SUM(M34:M38)</f>
        <v>26520</v>
      </c>
      <c r="N39" s="265"/>
      <c r="O39" s="201" t="s">
        <v>73</v>
      </c>
      <c r="P39" s="202"/>
      <c r="Q39" s="203"/>
      <c r="R39" s="3">
        <f>SUM(R34:R38)</f>
        <v>26520</v>
      </c>
      <c r="S39" s="265"/>
      <c r="T39" s="201" t="s">
        <v>73</v>
      </c>
      <c r="U39" s="202"/>
      <c r="V39" s="203"/>
      <c r="W39" s="3">
        <f>SUM(W34:W38)</f>
        <v>4900</v>
      </c>
      <c r="X39" s="268"/>
      <c r="Y39" s="201" t="s">
        <v>73</v>
      </c>
      <c r="Z39" s="202"/>
      <c r="AA39" s="203"/>
      <c r="AB39" s="3">
        <f>SUM(AB34:AB38)</f>
        <v>4900</v>
      </c>
      <c r="AC39" s="268"/>
      <c r="AD39" s="3">
        <f>SUM(AD34:AD38)</f>
        <v>0</v>
      </c>
      <c r="AE39" s="3">
        <f>SUM(AE34:AE38)</f>
        <v>0</v>
      </c>
      <c r="AF39" s="265"/>
      <c r="AG39" s="11">
        <f t="shared" si="0"/>
        <v>62840</v>
      </c>
    </row>
    <row r="40" spans="2:33" ht="15.75" thickBot="1">
      <c r="B40" s="160">
        <v>8</v>
      </c>
      <c r="C40" s="161" t="s">
        <v>33</v>
      </c>
      <c r="D40" s="162"/>
      <c r="E40" s="163"/>
      <c r="F40" s="162"/>
      <c r="G40" s="164"/>
      <c r="H40" s="165"/>
      <c r="I40" s="281"/>
      <c r="J40" s="207"/>
      <c r="K40" s="208"/>
      <c r="L40" s="208"/>
      <c r="M40" s="209"/>
      <c r="N40" s="265"/>
      <c r="O40" s="207"/>
      <c r="P40" s="208"/>
      <c r="Q40" s="208"/>
      <c r="R40" s="209"/>
      <c r="S40" s="265"/>
      <c r="T40" s="207"/>
      <c r="U40" s="208"/>
      <c r="V40" s="208"/>
      <c r="W40" s="209"/>
      <c r="X40" s="268"/>
      <c r="Y40" s="207"/>
      <c r="Z40" s="208"/>
      <c r="AA40" s="208"/>
      <c r="AB40" s="209"/>
      <c r="AC40" s="268"/>
      <c r="AD40" s="207"/>
      <c r="AE40" s="209"/>
      <c r="AF40" s="265"/>
      <c r="AG40" s="48"/>
    </row>
    <row r="41" spans="2:33" ht="30">
      <c r="B41" s="56" t="s">
        <v>34</v>
      </c>
      <c r="C41" s="108" t="s">
        <v>36</v>
      </c>
      <c r="D41" s="57">
        <v>120</v>
      </c>
      <c r="E41" s="110" t="s">
        <v>91</v>
      </c>
      <c r="F41" s="59">
        <v>1</v>
      </c>
      <c r="G41" s="60">
        <v>7</v>
      </c>
      <c r="H41" s="61">
        <f>D41*F41*G41</f>
        <v>840</v>
      </c>
      <c r="I41" s="281"/>
      <c r="J41" s="8">
        <v>20</v>
      </c>
      <c r="K41" s="6">
        <v>1</v>
      </c>
      <c r="L41" s="7">
        <v>7</v>
      </c>
      <c r="M41" s="7">
        <f>J41*K41*L41</f>
        <v>140</v>
      </c>
      <c r="N41" s="265"/>
      <c r="O41" s="8">
        <v>20</v>
      </c>
      <c r="P41" s="6">
        <v>1</v>
      </c>
      <c r="Q41" s="7">
        <v>7</v>
      </c>
      <c r="R41" s="7">
        <f>SUM(Q41*P41*O41)</f>
        <v>140</v>
      </c>
      <c r="S41" s="265"/>
      <c r="T41" s="8">
        <v>20</v>
      </c>
      <c r="U41" s="6">
        <v>1</v>
      </c>
      <c r="V41" s="7">
        <v>7</v>
      </c>
      <c r="W41" s="7">
        <f>SUM(V41*U41*T41)</f>
        <v>140</v>
      </c>
      <c r="X41" s="268"/>
      <c r="Y41" s="8">
        <v>20</v>
      </c>
      <c r="Z41" s="6">
        <v>1</v>
      </c>
      <c r="AA41" s="7">
        <v>7</v>
      </c>
      <c r="AB41" s="7">
        <f>SUM(AA41*Z41*Y41)</f>
        <v>140</v>
      </c>
      <c r="AC41" s="268"/>
      <c r="AD41" s="7">
        <v>0</v>
      </c>
      <c r="AE41" s="7">
        <v>0</v>
      </c>
      <c r="AF41" s="265"/>
      <c r="AG41" s="11">
        <f>SUM(W41+R41+M41+AB41)</f>
        <v>560</v>
      </c>
    </row>
    <row r="42" spans="2:33" ht="19.5" thickBot="1">
      <c r="B42" s="62" t="s">
        <v>35</v>
      </c>
      <c r="C42" s="114" t="s">
        <v>37</v>
      </c>
      <c r="D42" s="68">
        <v>120</v>
      </c>
      <c r="E42" s="116" t="s">
        <v>91</v>
      </c>
      <c r="F42" s="63">
        <v>1</v>
      </c>
      <c r="G42" s="65">
        <v>15</v>
      </c>
      <c r="H42" s="66">
        <f>D42*F42*G42</f>
        <v>1800</v>
      </c>
      <c r="I42" s="281"/>
      <c r="J42" s="8">
        <v>20</v>
      </c>
      <c r="K42" s="6">
        <v>1</v>
      </c>
      <c r="L42" s="7">
        <v>15</v>
      </c>
      <c r="M42" s="7">
        <f>J42*K42*L42</f>
        <v>300</v>
      </c>
      <c r="N42" s="265"/>
      <c r="O42" s="8">
        <v>20</v>
      </c>
      <c r="P42" s="6">
        <v>1</v>
      </c>
      <c r="Q42" s="7">
        <v>15</v>
      </c>
      <c r="R42" s="7">
        <f>SUM(Q42*P42*O42)</f>
        <v>300</v>
      </c>
      <c r="S42" s="265"/>
      <c r="T42" s="8">
        <v>20</v>
      </c>
      <c r="U42" s="6">
        <v>1</v>
      </c>
      <c r="V42" s="7">
        <v>15</v>
      </c>
      <c r="W42" s="7">
        <f>SUM(V42*U42*T42)</f>
        <v>300</v>
      </c>
      <c r="X42" s="268"/>
      <c r="Y42" s="8">
        <v>20</v>
      </c>
      <c r="Z42" s="6">
        <v>1</v>
      </c>
      <c r="AA42" s="7">
        <v>15</v>
      </c>
      <c r="AB42" s="7">
        <f>SUM(AA42*Z42*Y42)</f>
        <v>300</v>
      </c>
      <c r="AC42" s="268"/>
      <c r="AD42" s="7">
        <v>0</v>
      </c>
      <c r="AE42" s="7">
        <v>0</v>
      </c>
      <c r="AF42" s="265"/>
      <c r="AG42" s="11">
        <f>SUM(W42+R42+M42+AB42)</f>
        <v>1200</v>
      </c>
    </row>
    <row r="43" spans="2:33" ht="19.5" customHeight="1" thickBot="1">
      <c r="B43" s="210" t="s">
        <v>73</v>
      </c>
      <c r="C43" s="211"/>
      <c r="D43" s="211"/>
      <c r="E43" s="211"/>
      <c r="F43" s="211"/>
      <c r="G43" s="213"/>
      <c r="H43" s="172">
        <f>SUM(H41:H42)</f>
        <v>2640</v>
      </c>
      <c r="I43" s="281"/>
      <c r="J43" s="201" t="s">
        <v>73</v>
      </c>
      <c r="K43" s="202"/>
      <c r="L43" s="203"/>
      <c r="M43" s="3">
        <f>SUM(M41:M42)</f>
        <v>440</v>
      </c>
      <c r="N43" s="265"/>
      <c r="O43" s="201" t="s">
        <v>73</v>
      </c>
      <c r="P43" s="202"/>
      <c r="Q43" s="203"/>
      <c r="R43" s="3">
        <f>SUM(R41:R42)</f>
        <v>440</v>
      </c>
      <c r="S43" s="265"/>
      <c r="T43" s="201" t="s">
        <v>73</v>
      </c>
      <c r="U43" s="202"/>
      <c r="V43" s="203"/>
      <c r="W43" s="3">
        <f>SUM(W41:W42)</f>
        <v>440</v>
      </c>
      <c r="X43" s="268"/>
      <c r="Y43" s="201" t="s">
        <v>73</v>
      </c>
      <c r="Z43" s="202"/>
      <c r="AA43" s="203"/>
      <c r="AB43" s="3">
        <f>SUM(AB41:AB42)</f>
        <v>440</v>
      </c>
      <c r="AC43" s="268"/>
      <c r="AD43" s="3">
        <f>SUM(AD41:AD42)</f>
        <v>0</v>
      </c>
      <c r="AE43" s="3">
        <f>SUM(AE41:AE42)</f>
        <v>0</v>
      </c>
      <c r="AF43" s="265"/>
      <c r="AG43" s="11">
        <f>SUM(W43+R43+M43+AB43)</f>
        <v>1760</v>
      </c>
    </row>
    <row r="44" spans="2:33" ht="15.75" thickBot="1">
      <c r="B44" s="166">
        <v>9</v>
      </c>
      <c r="C44" s="167" t="s">
        <v>38</v>
      </c>
      <c r="D44" s="168"/>
      <c r="E44" s="169"/>
      <c r="F44" s="168"/>
      <c r="G44" s="170"/>
      <c r="H44" s="171"/>
      <c r="I44" s="281"/>
      <c r="J44" s="207"/>
      <c r="K44" s="208"/>
      <c r="L44" s="208"/>
      <c r="M44" s="209"/>
      <c r="N44" s="265"/>
      <c r="O44" s="207"/>
      <c r="P44" s="208"/>
      <c r="Q44" s="208"/>
      <c r="R44" s="209"/>
      <c r="S44" s="265"/>
      <c r="T44" s="207"/>
      <c r="U44" s="208"/>
      <c r="V44" s="208"/>
      <c r="W44" s="209"/>
      <c r="X44" s="268"/>
      <c r="Y44" s="207"/>
      <c r="Z44" s="208"/>
      <c r="AA44" s="208"/>
      <c r="AB44" s="209"/>
      <c r="AC44" s="268"/>
      <c r="AD44" s="245"/>
      <c r="AE44" s="246"/>
      <c r="AF44" s="265"/>
      <c r="AG44" s="48"/>
    </row>
    <row r="45" spans="2:33" ht="30.75" thickBot="1">
      <c r="B45" s="102" t="s">
        <v>39</v>
      </c>
      <c r="C45" s="99" t="s">
        <v>103</v>
      </c>
      <c r="D45" s="103">
        <v>1377</v>
      </c>
      <c r="E45" s="104" t="s">
        <v>17</v>
      </c>
      <c r="F45" s="105">
        <v>10</v>
      </c>
      <c r="G45" s="106">
        <v>4.2</v>
      </c>
      <c r="H45" s="107">
        <f>D45*F45*G45</f>
        <v>57834</v>
      </c>
      <c r="I45" s="281"/>
      <c r="J45" s="6">
        <v>1377</v>
      </c>
      <c r="K45" s="8">
        <v>3</v>
      </c>
      <c r="L45" s="7">
        <v>4.2</v>
      </c>
      <c r="M45" s="7">
        <f>J45*K45*L45</f>
        <v>17350.2</v>
      </c>
      <c r="N45" s="265"/>
      <c r="O45" s="6">
        <v>1377</v>
      </c>
      <c r="P45" s="8">
        <v>3</v>
      </c>
      <c r="Q45" s="7">
        <v>4.2</v>
      </c>
      <c r="R45" s="7">
        <f>SUM(Q45*P45*O45)</f>
        <v>17350.2</v>
      </c>
      <c r="S45" s="265"/>
      <c r="T45" s="6">
        <v>1377</v>
      </c>
      <c r="U45" s="8">
        <v>2</v>
      </c>
      <c r="V45" s="7">
        <v>4.2</v>
      </c>
      <c r="W45" s="7">
        <f>SUM(V45*U45*T45)</f>
        <v>11566.800000000001</v>
      </c>
      <c r="X45" s="268"/>
      <c r="Y45" s="6">
        <v>1377</v>
      </c>
      <c r="Z45" s="8">
        <v>2</v>
      </c>
      <c r="AA45" s="7">
        <v>4.2</v>
      </c>
      <c r="AB45" s="7">
        <f>SUM(AA45*Z45*Y45)</f>
        <v>11566.800000000001</v>
      </c>
      <c r="AC45" s="268"/>
      <c r="AD45" s="7">
        <v>0</v>
      </c>
      <c r="AE45" s="7">
        <v>0</v>
      </c>
      <c r="AF45" s="265"/>
      <c r="AG45" s="11">
        <f>SUM(W45+R45+M45+AB45)</f>
        <v>57834</v>
      </c>
    </row>
    <row r="46" spans="2:33" ht="18.75" customHeight="1">
      <c r="B46" s="223" t="s">
        <v>73</v>
      </c>
      <c r="C46" s="224"/>
      <c r="D46" s="224"/>
      <c r="E46" s="224"/>
      <c r="F46" s="224"/>
      <c r="G46" s="225"/>
      <c r="H46" s="126">
        <f>SUM(H45)</f>
        <v>57834</v>
      </c>
      <c r="I46" s="281"/>
      <c r="J46" s="201" t="s">
        <v>73</v>
      </c>
      <c r="K46" s="202"/>
      <c r="L46" s="203"/>
      <c r="M46" s="7">
        <f>SUM(M45)</f>
        <v>17350.2</v>
      </c>
      <c r="N46" s="265"/>
      <c r="O46" s="201" t="s">
        <v>73</v>
      </c>
      <c r="P46" s="202"/>
      <c r="Q46" s="203"/>
      <c r="R46" s="7">
        <f>SUM(R45)</f>
        <v>17350.2</v>
      </c>
      <c r="S46" s="265"/>
      <c r="T46" s="201" t="s">
        <v>73</v>
      </c>
      <c r="U46" s="202"/>
      <c r="V46" s="203"/>
      <c r="W46" s="7">
        <f>SUM(W45)</f>
        <v>11566.800000000001</v>
      </c>
      <c r="X46" s="268"/>
      <c r="Y46" s="201" t="s">
        <v>73</v>
      </c>
      <c r="Z46" s="202"/>
      <c r="AA46" s="203"/>
      <c r="AB46" s="7">
        <f>SUM(AB45)</f>
        <v>11566.800000000001</v>
      </c>
      <c r="AC46" s="268"/>
      <c r="AD46" s="3">
        <f>SUM(AD45)</f>
        <v>0</v>
      </c>
      <c r="AE46" s="3">
        <f>SUM(AE45)</f>
        <v>0</v>
      </c>
      <c r="AF46" s="265"/>
      <c r="AG46" s="11">
        <f>SUM(W46+R46+M46+AB46)</f>
        <v>57834</v>
      </c>
    </row>
    <row r="47" spans="2:33" ht="15.75" thickBot="1">
      <c r="B47" s="129">
        <v>10</v>
      </c>
      <c r="C47" s="98" t="s">
        <v>40</v>
      </c>
      <c r="D47" s="85"/>
      <c r="E47" s="86"/>
      <c r="F47" s="85"/>
      <c r="G47" s="87"/>
      <c r="H47" s="131"/>
      <c r="I47" s="281"/>
      <c r="J47" s="207"/>
      <c r="K47" s="208"/>
      <c r="L47" s="208"/>
      <c r="M47" s="209"/>
      <c r="N47" s="265"/>
      <c r="O47" s="207"/>
      <c r="P47" s="208"/>
      <c r="Q47" s="208"/>
      <c r="R47" s="209"/>
      <c r="S47" s="265"/>
      <c r="T47" s="207"/>
      <c r="U47" s="208"/>
      <c r="V47" s="208"/>
      <c r="W47" s="209"/>
      <c r="X47" s="268"/>
      <c r="Y47" s="207"/>
      <c r="Z47" s="208"/>
      <c r="AA47" s="208"/>
      <c r="AB47" s="209"/>
      <c r="AC47" s="268"/>
      <c r="AD47" s="245"/>
      <c r="AE47" s="246"/>
      <c r="AF47" s="265"/>
      <c r="AG47" s="48"/>
    </row>
    <row r="48" spans="2:33" s="27" customFormat="1" ht="19.5" thickBot="1">
      <c r="B48" s="56" t="s">
        <v>41</v>
      </c>
      <c r="C48" s="108" t="s">
        <v>45</v>
      </c>
      <c r="D48" s="109">
        <v>124</v>
      </c>
      <c r="E48" s="116" t="s">
        <v>91</v>
      </c>
      <c r="F48" s="111">
        <v>1</v>
      </c>
      <c r="G48" s="112">
        <v>79.38</v>
      </c>
      <c r="H48" s="61">
        <f>D48*F48*G48</f>
        <v>9843.119999999999</v>
      </c>
      <c r="I48" s="281"/>
      <c r="J48" s="8">
        <v>70</v>
      </c>
      <c r="K48" s="6">
        <v>1</v>
      </c>
      <c r="L48" s="10">
        <v>79.38</v>
      </c>
      <c r="M48" s="7">
        <f>J48*K48*L48</f>
        <v>5556.599999999999</v>
      </c>
      <c r="N48" s="265"/>
      <c r="O48" s="8">
        <v>34</v>
      </c>
      <c r="P48" s="6">
        <v>1</v>
      </c>
      <c r="Q48" s="10">
        <v>79.38</v>
      </c>
      <c r="R48" s="7">
        <f>SUM(Q48*P48*O48)</f>
        <v>2698.92</v>
      </c>
      <c r="S48" s="265"/>
      <c r="T48" s="8">
        <v>0</v>
      </c>
      <c r="U48" s="6">
        <v>0</v>
      </c>
      <c r="V48" s="10">
        <v>0</v>
      </c>
      <c r="W48" s="7">
        <f>SUM(V48*U48*T48)</f>
        <v>0</v>
      </c>
      <c r="X48" s="268"/>
      <c r="Y48" s="8">
        <v>0</v>
      </c>
      <c r="Z48" s="6">
        <v>0</v>
      </c>
      <c r="AA48" s="10">
        <v>0</v>
      </c>
      <c r="AB48" s="7">
        <f>SUM(AA48*Z48*Y48)</f>
        <v>0</v>
      </c>
      <c r="AC48" s="268"/>
      <c r="AD48" s="7">
        <v>0</v>
      </c>
      <c r="AE48" s="7">
        <v>0</v>
      </c>
      <c r="AF48" s="265"/>
      <c r="AG48" s="11">
        <f aca="true" t="shared" si="1" ref="AG48:AG53">SUM(W48+R48+M48+AB48)</f>
        <v>8255.52</v>
      </c>
    </row>
    <row r="49" spans="2:33" s="27" customFormat="1" ht="19.5" thickBot="1">
      <c r="B49" s="113" t="s">
        <v>42</v>
      </c>
      <c r="C49" s="29" t="s">
        <v>46</v>
      </c>
      <c r="D49" s="28">
        <v>246</v>
      </c>
      <c r="E49" s="116" t="s">
        <v>91</v>
      </c>
      <c r="F49" s="30">
        <v>1</v>
      </c>
      <c r="G49" s="31">
        <v>16.7</v>
      </c>
      <c r="H49" s="89">
        <f>D49*F49*G49</f>
        <v>4108.2</v>
      </c>
      <c r="I49" s="281"/>
      <c r="J49" s="8">
        <v>100</v>
      </c>
      <c r="K49" s="6">
        <v>1</v>
      </c>
      <c r="L49" s="10">
        <v>16.7</v>
      </c>
      <c r="M49" s="7">
        <f>J49*K49*L49</f>
        <v>1670</v>
      </c>
      <c r="N49" s="265"/>
      <c r="O49" s="8">
        <v>120</v>
      </c>
      <c r="P49" s="6">
        <v>1</v>
      </c>
      <c r="Q49" s="10">
        <v>16.7</v>
      </c>
      <c r="R49" s="7">
        <f>SUM(Q49*P49*O49)</f>
        <v>2004</v>
      </c>
      <c r="S49" s="265"/>
      <c r="T49" s="8">
        <v>0</v>
      </c>
      <c r="U49" s="6">
        <v>0</v>
      </c>
      <c r="V49" s="10">
        <v>0</v>
      </c>
      <c r="W49" s="7">
        <f>SUM(V49*U49*T49)</f>
        <v>0</v>
      </c>
      <c r="X49" s="268"/>
      <c r="Y49" s="8">
        <v>0</v>
      </c>
      <c r="Z49" s="6">
        <v>0</v>
      </c>
      <c r="AA49" s="10">
        <v>0</v>
      </c>
      <c r="AB49" s="7">
        <f>SUM(AA49*Z49*Y49)</f>
        <v>0</v>
      </c>
      <c r="AC49" s="268"/>
      <c r="AD49" s="7">
        <v>0</v>
      </c>
      <c r="AE49" s="7">
        <v>0</v>
      </c>
      <c r="AF49" s="265"/>
      <c r="AG49" s="11">
        <f t="shared" si="1"/>
        <v>3674</v>
      </c>
    </row>
    <row r="50" spans="2:33" s="27" customFormat="1" ht="18.75">
      <c r="B50" s="88" t="s">
        <v>43</v>
      </c>
      <c r="C50" s="21" t="s">
        <v>47</v>
      </c>
      <c r="D50" s="28">
        <v>500</v>
      </c>
      <c r="E50" s="29" t="s">
        <v>102</v>
      </c>
      <c r="F50" s="30">
        <v>1</v>
      </c>
      <c r="G50" s="31">
        <v>5.8</v>
      </c>
      <c r="H50" s="89">
        <f>D50*F50*G50</f>
        <v>2900</v>
      </c>
      <c r="I50" s="281"/>
      <c r="J50" s="8">
        <v>100</v>
      </c>
      <c r="K50" s="6">
        <v>1</v>
      </c>
      <c r="L50" s="10">
        <v>5.8</v>
      </c>
      <c r="M50" s="7">
        <f>J50*K50*L50</f>
        <v>580</v>
      </c>
      <c r="N50" s="265"/>
      <c r="O50" s="8">
        <v>200</v>
      </c>
      <c r="P50" s="6">
        <v>1</v>
      </c>
      <c r="Q50" s="10">
        <v>5.8</v>
      </c>
      <c r="R50" s="7">
        <f>SUM(Q50*P50*O50)</f>
        <v>1160</v>
      </c>
      <c r="S50" s="265"/>
      <c r="T50" s="8">
        <v>50</v>
      </c>
      <c r="U50" s="6">
        <v>1</v>
      </c>
      <c r="V50" s="10">
        <v>5.8</v>
      </c>
      <c r="W50" s="7">
        <f>SUM(V50*U50*T50)</f>
        <v>290</v>
      </c>
      <c r="X50" s="268"/>
      <c r="Y50" s="8">
        <v>50</v>
      </c>
      <c r="Z50" s="6">
        <v>1</v>
      </c>
      <c r="AA50" s="10">
        <v>5.8</v>
      </c>
      <c r="AB50" s="7">
        <f>SUM(AA50*Z50*Y50)</f>
        <v>290</v>
      </c>
      <c r="AC50" s="268"/>
      <c r="AD50" s="7">
        <v>0</v>
      </c>
      <c r="AE50" s="7">
        <v>0</v>
      </c>
      <c r="AF50" s="265"/>
      <c r="AG50" s="11">
        <f t="shared" si="1"/>
        <v>2320</v>
      </c>
    </row>
    <row r="51" spans="2:33" s="27" customFormat="1" ht="28.5" customHeight="1" thickBot="1">
      <c r="B51" s="62" t="s">
        <v>44</v>
      </c>
      <c r="C51" s="114" t="s">
        <v>48</v>
      </c>
      <c r="D51" s="115">
        <v>123</v>
      </c>
      <c r="E51" s="116" t="s">
        <v>91</v>
      </c>
      <c r="F51" s="117">
        <v>1</v>
      </c>
      <c r="G51" s="118">
        <v>35.9</v>
      </c>
      <c r="H51" s="66">
        <f>D51*F51*G51</f>
        <v>4415.7</v>
      </c>
      <c r="I51" s="281"/>
      <c r="J51" s="8">
        <v>50</v>
      </c>
      <c r="K51" s="6">
        <v>1</v>
      </c>
      <c r="L51" s="10">
        <v>35.9</v>
      </c>
      <c r="M51" s="7">
        <f>J51*K51*L51</f>
        <v>1795</v>
      </c>
      <c r="N51" s="265"/>
      <c r="O51" s="8">
        <v>33</v>
      </c>
      <c r="P51" s="6">
        <v>1</v>
      </c>
      <c r="Q51" s="10">
        <v>35.9</v>
      </c>
      <c r="R51" s="7">
        <f>SUM(Q51*P51*O51)</f>
        <v>1184.7</v>
      </c>
      <c r="S51" s="265"/>
      <c r="T51" s="8">
        <v>0</v>
      </c>
      <c r="U51" s="6">
        <v>0</v>
      </c>
      <c r="V51" s="10">
        <v>0</v>
      </c>
      <c r="W51" s="7">
        <f>SUM(V51*U51*T51)</f>
        <v>0</v>
      </c>
      <c r="X51" s="268"/>
      <c r="Y51" s="8">
        <v>0</v>
      </c>
      <c r="Z51" s="6">
        <v>0</v>
      </c>
      <c r="AA51" s="10">
        <v>0</v>
      </c>
      <c r="AB51" s="7">
        <f>SUM(AA51*Z51*Y51)</f>
        <v>0</v>
      </c>
      <c r="AC51" s="268"/>
      <c r="AD51" s="7">
        <v>0</v>
      </c>
      <c r="AE51" s="7">
        <v>0</v>
      </c>
      <c r="AF51" s="265"/>
      <c r="AG51" s="11">
        <f t="shared" si="1"/>
        <v>2979.7</v>
      </c>
    </row>
    <row r="52" spans="2:33" s="27" customFormat="1" ht="26.25" customHeight="1" thickBot="1">
      <c r="B52" s="210" t="s">
        <v>73</v>
      </c>
      <c r="C52" s="211"/>
      <c r="D52" s="211"/>
      <c r="E52" s="211"/>
      <c r="F52" s="211"/>
      <c r="G52" s="213"/>
      <c r="H52" s="120">
        <f>SUM(H48:H51)</f>
        <v>21267.02</v>
      </c>
      <c r="I52" s="281"/>
      <c r="J52" s="201" t="s">
        <v>73</v>
      </c>
      <c r="K52" s="202"/>
      <c r="L52" s="203"/>
      <c r="M52" s="3">
        <f>SUM(M48:M51)</f>
        <v>9601.599999999999</v>
      </c>
      <c r="N52" s="265"/>
      <c r="O52" s="201" t="s">
        <v>73</v>
      </c>
      <c r="P52" s="202"/>
      <c r="Q52" s="203"/>
      <c r="R52" s="3">
        <f>SUM(R48:R51)</f>
        <v>7047.62</v>
      </c>
      <c r="S52" s="265"/>
      <c r="T52" s="201" t="s">
        <v>73</v>
      </c>
      <c r="U52" s="202"/>
      <c r="V52" s="203"/>
      <c r="W52" s="3">
        <f>SUM(W48:W51)</f>
        <v>290</v>
      </c>
      <c r="X52" s="268"/>
      <c r="Y52" s="201" t="s">
        <v>73</v>
      </c>
      <c r="Z52" s="202"/>
      <c r="AA52" s="203"/>
      <c r="AB52" s="3">
        <f>SUM(AB48:AB51)</f>
        <v>290</v>
      </c>
      <c r="AC52" s="268"/>
      <c r="AD52" s="3">
        <f>SUM(AD48:AD51)</f>
        <v>0</v>
      </c>
      <c r="AE52" s="3">
        <f>SUM(AE48:AE51)</f>
        <v>0</v>
      </c>
      <c r="AF52" s="265"/>
      <c r="AG52" s="11">
        <f t="shared" si="1"/>
        <v>17229.219999999998</v>
      </c>
    </row>
    <row r="53" spans="2:33" ht="16.5" thickBot="1">
      <c r="B53" s="137"/>
      <c r="C53" s="138"/>
      <c r="D53" s="139"/>
      <c r="E53" s="138"/>
      <c r="F53" s="139"/>
      <c r="G53" s="140" t="s">
        <v>49</v>
      </c>
      <c r="H53" s="141">
        <f>SUM(H52+H46+H43+H39+H32+H29+H26+H21+H16+H12)</f>
        <v>380311.02</v>
      </c>
      <c r="I53" s="281"/>
      <c r="J53" s="201" t="s">
        <v>74</v>
      </c>
      <c r="K53" s="202"/>
      <c r="L53" s="203"/>
      <c r="M53" s="3">
        <f>SUM(M12+M16+M21+M26+M29+M32+M39+M43+M46+M52)</f>
        <v>123726.79999999999</v>
      </c>
      <c r="N53" s="265"/>
      <c r="O53" s="201" t="s">
        <v>74</v>
      </c>
      <c r="P53" s="202"/>
      <c r="Q53" s="203"/>
      <c r="R53" s="3">
        <f>SUM(R12+R16+R21+R26+R29+R32+R39+R43+R46+R52)</f>
        <v>78562.81999999999</v>
      </c>
      <c r="S53" s="265"/>
      <c r="T53" s="201" t="s">
        <v>74</v>
      </c>
      <c r="U53" s="202"/>
      <c r="V53" s="203"/>
      <c r="W53" s="3">
        <f>SUM(W12+W16+W21+W26+W29+W32+W39+W43+W46+W52)</f>
        <v>57846.8</v>
      </c>
      <c r="X53" s="268"/>
      <c r="Y53" s="201" t="s">
        <v>74</v>
      </c>
      <c r="Z53" s="202"/>
      <c r="AA53" s="203"/>
      <c r="AB53" s="3">
        <f>SUM(AB12+AB16+AB21+AB26+AB29+AB32+AB39+AB43+AB46+AB52)</f>
        <v>53526.8</v>
      </c>
      <c r="AC53" s="268"/>
      <c r="AD53" s="3">
        <f>SUM(AD12+AD16+AD21+AD26+AD29+AD32+AD39+AD43+AD46+AD52)</f>
        <v>1000</v>
      </c>
      <c r="AE53" s="3">
        <f>SUM(AE12+AE16+AE21+AE26+AE29+AE32+AE39+AE43+AE46+AE52)</f>
        <v>1000</v>
      </c>
      <c r="AF53" s="265"/>
      <c r="AG53" s="11">
        <f t="shared" si="1"/>
        <v>313663.22</v>
      </c>
    </row>
    <row r="54" spans="2:33" ht="15">
      <c r="B54" s="142" t="s">
        <v>50</v>
      </c>
      <c r="C54" s="143"/>
      <c r="D54" s="144"/>
      <c r="E54" s="145"/>
      <c r="F54" s="144"/>
      <c r="G54" s="146"/>
      <c r="H54" s="147"/>
      <c r="I54" s="281"/>
      <c r="J54" s="247"/>
      <c r="K54" s="248"/>
      <c r="L54" s="248"/>
      <c r="M54" s="249"/>
      <c r="N54" s="265"/>
      <c r="O54" s="247"/>
      <c r="P54" s="248"/>
      <c r="Q54" s="248"/>
      <c r="R54" s="249"/>
      <c r="S54" s="265"/>
      <c r="T54" s="247"/>
      <c r="U54" s="248"/>
      <c r="V54" s="248"/>
      <c r="W54" s="249"/>
      <c r="X54" s="268"/>
      <c r="Y54" s="247"/>
      <c r="Z54" s="248"/>
      <c r="AA54" s="248"/>
      <c r="AB54" s="249"/>
      <c r="AC54" s="268"/>
      <c r="AD54" s="256"/>
      <c r="AE54" s="257"/>
      <c r="AF54" s="265"/>
      <c r="AG54" s="262"/>
    </row>
    <row r="55" spans="2:33" ht="15">
      <c r="B55" s="132"/>
      <c r="C55" s="1" t="s">
        <v>1</v>
      </c>
      <c r="D55" s="2"/>
      <c r="E55" s="13"/>
      <c r="F55" s="2"/>
      <c r="G55" s="14"/>
      <c r="H55" s="128"/>
      <c r="I55" s="281"/>
      <c r="J55" s="250"/>
      <c r="K55" s="251"/>
      <c r="L55" s="251"/>
      <c r="M55" s="252"/>
      <c r="N55" s="265"/>
      <c r="O55" s="250"/>
      <c r="P55" s="251"/>
      <c r="Q55" s="251"/>
      <c r="R55" s="252"/>
      <c r="S55" s="265"/>
      <c r="T55" s="250"/>
      <c r="U55" s="251"/>
      <c r="V55" s="251"/>
      <c r="W55" s="252"/>
      <c r="X55" s="268"/>
      <c r="Y55" s="250"/>
      <c r="Z55" s="251"/>
      <c r="AA55" s="251"/>
      <c r="AB55" s="252"/>
      <c r="AC55" s="268"/>
      <c r="AD55" s="258"/>
      <c r="AE55" s="259"/>
      <c r="AF55" s="265"/>
      <c r="AG55" s="263"/>
    </row>
    <row r="56" spans="2:33" ht="15.75" thickBot="1">
      <c r="B56" s="148">
        <v>1</v>
      </c>
      <c r="C56" s="149" t="s">
        <v>18</v>
      </c>
      <c r="D56" s="150"/>
      <c r="E56" s="151"/>
      <c r="F56" s="150"/>
      <c r="G56" s="152"/>
      <c r="H56" s="153"/>
      <c r="I56" s="281"/>
      <c r="J56" s="253"/>
      <c r="K56" s="254"/>
      <c r="L56" s="254"/>
      <c r="M56" s="255"/>
      <c r="N56" s="265"/>
      <c r="O56" s="250"/>
      <c r="P56" s="251"/>
      <c r="Q56" s="251"/>
      <c r="R56" s="252"/>
      <c r="S56" s="265"/>
      <c r="T56" s="250"/>
      <c r="U56" s="251"/>
      <c r="V56" s="251"/>
      <c r="W56" s="252"/>
      <c r="X56" s="268"/>
      <c r="Y56" s="250"/>
      <c r="Z56" s="251"/>
      <c r="AA56" s="251"/>
      <c r="AB56" s="252"/>
      <c r="AC56" s="268"/>
      <c r="AD56" s="260"/>
      <c r="AE56" s="261"/>
      <c r="AF56" s="265"/>
      <c r="AG56" s="264"/>
    </row>
    <row r="57" spans="2:33" ht="30">
      <c r="B57" s="56" t="s">
        <v>3</v>
      </c>
      <c r="C57" s="108" t="s">
        <v>105</v>
      </c>
      <c r="D57" s="59">
        <v>1</v>
      </c>
      <c r="E57" s="58" t="s">
        <v>92</v>
      </c>
      <c r="F57" s="57">
        <v>10</v>
      </c>
      <c r="G57" s="60">
        <f>G65*65%</f>
        <v>975</v>
      </c>
      <c r="H57" s="61">
        <f aca="true" t="shared" si="2" ref="H57:H66">D57*F57*G57</f>
        <v>9750</v>
      </c>
      <c r="I57" s="281"/>
      <c r="J57" s="6">
        <v>1</v>
      </c>
      <c r="K57" s="8">
        <v>3</v>
      </c>
      <c r="L57" s="7">
        <f>L65*65%</f>
        <v>975</v>
      </c>
      <c r="M57" s="7">
        <f>J57*K57*L57</f>
        <v>2925</v>
      </c>
      <c r="N57" s="265"/>
      <c r="O57" s="6">
        <v>1</v>
      </c>
      <c r="P57" s="8">
        <v>1</v>
      </c>
      <c r="Q57" s="7">
        <f>Q65*65%</f>
        <v>975</v>
      </c>
      <c r="R57" s="7">
        <f>SUM(Q57*P57*O57)</f>
        <v>975</v>
      </c>
      <c r="S57" s="265"/>
      <c r="T57" s="6">
        <v>1</v>
      </c>
      <c r="U57" s="8">
        <v>2</v>
      </c>
      <c r="V57" s="7">
        <f>V65*65%</f>
        <v>975</v>
      </c>
      <c r="W57" s="7">
        <f>SUM(V57*U57*T57)</f>
        <v>1950</v>
      </c>
      <c r="X57" s="268"/>
      <c r="Y57" s="6">
        <v>1</v>
      </c>
      <c r="Z57" s="8">
        <v>2</v>
      </c>
      <c r="AA57" s="7">
        <f>AA65*65%</f>
        <v>975</v>
      </c>
      <c r="AB57" s="7">
        <f>SUM(AA57*Z57*Y57)</f>
        <v>1950</v>
      </c>
      <c r="AC57" s="268"/>
      <c r="AD57" s="7">
        <v>0</v>
      </c>
      <c r="AE57" s="7">
        <v>0</v>
      </c>
      <c r="AF57" s="265"/>
      <c r="AG57" s="11">
        <f>SUM(W57+R57+M57+AB57)</f>
        <v>7800</v>
      </c>
    </row>
    <row r="58" spans="2:33" ht="30.75" thickBot="1">
      <c r="B58" s="62" t="s">
        <v>5</v>
      </c>
      <c r="C58" s="114" t="s">
        <v>106</v>
      </c>
      <c r="D58" s="63">
        <v>1</v>
      </c>
      <c r="E58" s="64" t="s">
        <v>92</v>
      </c>
      <c r="F58" s="68">
        <v>10</v>
      </c>
      <c r="G58" s="65">
        <f>G66*65%</f>
        <v>975</v>
      </c>
      <c r="H58" s="66">
        <f t="shared" si="2"/>
        <v>9750</v>
      </c>
      <c r="I58" s="281"/>
      <c r="J58" s="6">
        <v>1</v>
      </c>
      <c r="K58" s="8">
        <v>3</v>
      </c>
      <c r="L58" s="7">
        <f>L66*65%</f>
        <v>975</v>
      </c>
      <c r="M58" s="7">
        <f>J58*K58*L58</f>
        <v>2925</v>
      </c>
      <c r="N58" s="265"/>
      <c r="O58" s="6">
        <v>1</v>
      </c>
      <c r="P58" s="8">
        <v>1</v>
      </c>
      <c r="Q58" s="7">
        <f>Q66*65%</f>
        <v>975</v>
      </c>
      <c r="R58" s="7">
        <f>SUM(Q58*P58*O58)</f>
        <v>975</v>
      </c>
      <c r="S58" s="265"/>
      <c r="T58" s="6">
        <v>1</v>
      </c>
      <c r="U58" s="8">
        <v>2</v>
      </c>
      <c r="V58" s="7">
        <f>V66*65%</f>
        <v>975</v>
      </c>
      <c r="W58" s="7">
        <f>SUM(V58*U58*T58)</f>
        <v>1950</v>
      </c>
      <c r="X58" s="268"/>
      <c r="Y58" s="6">
        <v>1</v>
      </c>
      <c r="Z58" s="8">
        <v>2</v>
      </c>
      <c r="AA58" s="7">
        <f>AA66*65%</f>
        <v>975</v>
      </c>
      <c r="AB58" s="7">
        <f>SUM(AA58*Z58*Y58)</f>
        <v>1950</v>
      </c>
      <c r="AC58" s="268"/>
      <c r="AD58" s="7">
        <v>0</v>
      </c>
      <c r="AE58" s="7">
        <v>0</v>
      </c>
      <c r="AF58" s="265"/>
      <c r="AG58" s="11">
        <f>SUM(W58+R58+M58+AB58)</f>
        <v>7800</v>
      </c>
    </row>
    <row r="59" spans="2:33" ht="19.5" customHeight="1" thickBot="1">
      <c r="B59" s="210" t="s">
        <v>73</v>
      </c>
      <c r="C59" s="211"/>
      <c r="D59" s="211"/>
      <c r="E59" s="211"/>
      <c r="F59" s="211"/>
      <c r="G59" s="212"/>
      <c r="H59" s="175">
        <f>SUM(H57:H58)</f>
        <v>19500</v>
      </c>
      <c r="I59" s="281"/>
      <c r="J59" s="201" t="s">
        <v>73</v>
      </c>
      <c r="K59" s="202"/>
      <c r="L59" s="203"/>
      <c r="M59" s="3">
        <f>SUM(M57:M58)</f>
        <v>5850</v>
      </c>
      <c r="N59" s="265"/>
      <c r="O59" s="201" t="s">
        <v>73</v>
      </c>
      <c r="P59" s="202"/>
      <c r="Q59" s="203"/>
      <c r="R59" s="101">
        <f>SUM(R57:R58)</f>
        <v>1950</v>
      </c>
      <c r="S59" s="265"/>
      <c r="T59" s="201" t="s">
        <v>73</v>
      </c>
      <c r="U59" s="202"/>
      <c r="V59" s="203"/>
      <c r="W59" s="101">
        <f>SUM(W57:W58)</f>
        <v>3900</v>
      </c>
      <c r="X59" s="268"/>
      <c r="Y59" s="201" t="s">
        <v>73</v>
      </c>
      <c r="Z59" s="202"/>
      <c r="AA59" s="203"/>
      <c r="AB59" s="101">
        <f>SUM(AB57:AB58)</f>
        <v>3900</v>
      </c>
      <c r="AC59" s="268"/>
      <c r="AD59" s="3">
        <f>SUM(AD57:AD58)</f>
        <v>0</v>
      </c>
      <c r="AE59" s="3">
        <f>SUM(AE57:AE58)</f>
        <v>0</v>
      </c>
      <c r="AF59" s="265"/>
      <c r="AG59" s="11">
        <f>SUM(W59+R59+M59+AB59)</f>
        <v>15600</v>
      </c>
    </row>
    <row r="60" spans="2:33" ht="15.75" thickBot="1">
      <c r="B60" s="166">
        <v>2</v>
      </c>
      <c r="C60" s="167" t="s">
        <v>51</v>
      </c>
      <c r="D60" s="168"/>
      <c r="E60" s="169"/>
      <c r="F60" s="168"/>
      <c r="G60" s="170"/>
      <c r="H60" s="130"/>
      <c r="I60" s="281"/>
      <c r="J60" s="207"/>
      <c r="K60" s="208"/>
      <c r="L60" s="208"/>
      <c r="M60" s="209"/>
      <c r="N60" s="265"/>
      <c r="O60" s="207"/>
      <c r="P60" s="208"/>
      <c r="Q60" s="208"/>
      <c r="R60" s="209"/>
      <c r="S60" s="265"/>
      <c r="T60" s="207"/>
      <c r="U60" s="208"/>
      <c r="V60" s="208"/>
      <c r="W60" s="209"/>
      <c r="X60" s="268"/>
      <c r="Y60" s="207"/>
      <c r="Z60" s="208"/>
      <c r="AA60" s="208"/>
      <c r="AB60" s="209"/>
      <c r="AC60" s="268"/>
      <c r="AD60" s="245"/>
      <c r="AE60" s="246"/>
      <c r="AF60" s="265"/>
      <c r="AG60" s="48"/>
    </row>
    <row r="61" spans="2:33" ht="30">
      <c r="B61" s="56" t="s">
        <v>9</v>
      </c>
      <c r="C61" s="108" t="s">
        <v>55</v>
      </c>
      <c r="D61" s="57">
        <v>5</v>
      </c>
      <c r="E61" s="58" t="s">
        <v>91</v>
      </c>
      <c r="F61" s="59">
        <v>1</v>
      </c>
      <c r="G61" s="60">
        <v>13.9</v>
      </c>
      <c r="H61" s="61">
        <f t="shared" si="2"/>
        <v>69.5</v>
      </c>
      <c r="I61" s="281"/>
      <c r="J61" s="8">
        <v>2</v>
      </c>
      <c r="K61" s="6">
        <v>1</v>
      </c>
      <c r="L61" s="7">
        <v>13.9</v>
      </c>
      <c r="M61" s="7">
        <f>J61*K61*L61</f>
        <v>27.8</v>
      </c>
      <c r="N61" s="265"/>
      <c r="O61" s="8">
        <v>2</v>
      </c>
      <c r="P61" s="6">
        <v>1</v>
      </c>
      <c r="Q61" s="7">
        <v>13.9</v>
      </c>
      <c r="R61" s="7">
        <f>SUM(Q61*P61*O61)</f>
        <v>27.8</v>
      </c>
      <c r="S61" s="265"/>
      <c r="T61" s="8">
        <v>0</v>
      </c>
      <c r="U61" s="6">
        <v>0</v>
      </c>
      <c r="V61" s="7">
        <v>0</v>
      </c>
      <c r="W61" s="7">
        <f>SUM(V61*U61*T61)</f>
        <v>0</v>
      </c>
      <c r="X61" s="268"/>
      <c r="Y61" s="8">
        <v>0</v>
      </c>
      <c r="Z61" s="6">
        <v>0</v>
      </c>
      <c r="AA61" s="7">
        <v>0</v>
      </c>
      <c r="AB61" s="7">
        <f>SUM(AA61*Z61*Y61)</f>
        <v>0</v>
      </c>
      <c r="AC61" s="268"/>
      <c r="AD61" s="7">
        <v>0</v>
      </c>
      <c r="AE61" s="7">
        <v>0</v>
      </c>
      <c r="AF61" s="265"/>
      <c r="AG61" s="11">
        <f>SUM(W61+R61+M61+AB61)</f>
        <v>55.6</v>
      </c>
    </row>
    <row r="62" spans="2:33" ht="19.5" thickBot="1">
      <c r="B62" s="62" t="s">
        <v>12</v>
      </c>
      <c r="C62" s="64" t="s">
        <v>54</v>
      </c>
      <c r="D62" s="68">
        <v>10</v>
      </c>
      <c r="E62" s="64" t="s">
        <v>91</v>
      </c>
      <c r="F62" s="68">
        <v>1</v>
      </c>
      <c r="G62" s="65">
        <v>95</v>
      </c>
      <c r="H62" s="66">
        <f t="shared" si="2"/>
        <v>950</v>
      </c>
      <c r="I62" s="281"/>
      <c r="J62" s="8">
        <v>4</v>
      </c>
      <c r="K62" s="8">
        <v>1</v>
      </c>
      <c r="L62" s="7">
        <v>95</v>
      </c>
      <c r="M62" s="7">
        <f>J62*K62*L62</f>
        <v>380</v>
      </c>
      <c r="N62" s="265"/>
      <c r="O62" s="8">
        <v>0</v>
      </c>
      <c r="P62" s="8">
        <v>0</v>
      </c>
      <c r="Q62" s="7">
        <v>0</v>
      </c>
      <c r="R62" s="7">
        <f>SUM(Q62*P62*O62)</f>
        <v>0</v>
      </c>
      <c r="S62" s="265"/>
      <c r="T62" s="8">
        <v>1</v>
      </c>
      <c r="U62" s="8">
        <v>1</v>
      </c>
      <c r="V62" s="7">
        <v>95</v>
      </c>
      <c r="W62" s="7">
        <f>SUM(V62*U62*T62)</f>
        <v>95</v>
      </c>
      <c r="X62" s="268"/>
      <c r="Y62" s="8">
        <v>4</v>
      </c>
      <c r="Z62" s="8">
        <v>1</v>
      </c>
      <c r="AA62" s="7">
        <v>95</v>
      </c>
      <c r="AB62" s="7">
        <f>SUM(AA62*Z62*Y62)</f>
        <v>380</v>
      </c>
      <c r="AC62" s="268"/>
      <c r="AD62" s="7">
        <v>0</v>
      </c>
      <c r="AE62" s="7">
        <v>0</v>
      </c>
      <c r="AF62" s="265"/>
      <c r="AG62" s="11">
        <f>SUM(W62+R62+M62+AB62)</f>
        <v>855</v>
      </c>
    </row>
    <row r="63" spans="2:33" ht="19.5" customHeight="1" thickBot="1">
      <c r="B63" s="210" t="s">
        <v>73</v>
      </c>
      <c r="C63" s="211"/>
      <c r="D63" s="211"/>
      <c r="E63" s="211"/>
      <c r="F63" s="211"/>
      <c r="G63" s="213"/>
      <c r="H63" s="124">
        <f>SUM(H61:H62)</f>
        <v>1019.5</v>
      </c>
      <c r="I63" s="281"/>
      <c r="J63" s="201" t="s">
        <v>73</v>
      </c>
      <c r="K63" s="202"/>
      <c r="L63" s="203"/>
      <c r="M63" s="3">
        <f>SUM(M61:M62)</f>
        <v>407.8</v>
      </c>
      <c r="N63" s="265"/>
      <c r="O63" s="201" t="s">
        <v>73</v>
      </c>
      <c r="P63" s="202"/>
      <c r="Q63" s="203"/>
      <c r="R63" s="3">
        <f>SUM(R61:R62)</f>
        <v>27.8</v>
      </c>
      <c r="S63" s="265"/>
      <c r="T63" s="201" t="s">
        <v>73</v>
      </c>
      <c r="U63" s="202"/>
      <c r="V63" s="203"/>
      <c r="W63" s="3">
        <f>SUM(W61:W62)</f>
        <v>95</v>
      </c>
      <c r="X63" s="268"/>
      <c r="Y63" s="201" t="s">
        <v>73</v>
      </c>
      <c r="Z63" s="202"/>
      <c r="AA63" s="203"/>
      <c r="AB63" s="3">
        <f>SUM(AB61:AB62)</f>
        <v>380</v>
      </c>
      <c r="AC63" s="268"/>
      <c r="AD63" s="3">
        <f>SUM(AD61:AD62)</f>
        <v>0</v>
      </c>
      <c r="AE63" s="3">
        <f>SUM(AE61:AE62)</f>
        <v>0</v>
      </c>
      <c r="AF63" s="265"/>
      <c r="AG63" s="11">
        <f>SUM(W63+R63+M63+AB63)</f>
        <v>910.6</v>
      </c>
    </row>
    <row r="64" spans="2:33" ht="15.75" thickBot="1">
      <c r="B64" s="73">
        <v>3</v>
      </c>
      <c r="C64" s="96" t="s">
        <v>56</v>
      </c>
      <c r="D64" s="92"/>
      <c r="E64" s="93"/>
      <c r="F64" s="136"/>
      <c r="G64" s="94"/>
      <c r="H64" s="95"/>
      <c r="I64" s="281"/>
      <c r="J64" s="207"/>
      <c r="K64" s="208"/>
      <c r="L64" s="208"/>
      <c r="M64" s="209"/>
      <c r="N64" s="265"/>
      <c r="O64" s="207"/>
      <c r="P64" s="208"/>
      <c r="Q64" s="208"/>
      <c r="R64" s="209"/>
      <c r="S64" s="265"/>
      <c r="T64" s="207"/>
      <c r="U64" s="208"/>
      <c r="V64" s="208"/>
      <c r="W64" s="209"/>
      <c r="X64" s="268"/>
      <c r="Y64" s="207"/>
      <c r="Z64" s="208"/>
      <c r="AA64" s="208"/>
      <c r="AB64" s="209"/>
      <c r="AC64" s="268"/>
      <c r="AD64" s="245"/>
      <c r="AE64" s="246"/>
      <c r="AF64" s="265"/>
      <c r="AG64" s="48"/>
    </row>
    <row r="65" spans="2:33" ht="18.75">
      <c r="B65" s="134" t="s">
        <v>14</v>
      </c>
      <c r="C65" s="110" t="s">
        <v>58</v>
      </c>
      <c r="D65" s="59">
        <v>1</v>
      </c>
      <c r="E65" s="58" t="s">
        <v>101</v>
      </c>
      <c r="F65" s="57">
        <v>10</v>
      </c>
      <c r="G65" s="112">
        <v>1500</v>
      </c>
      <c r="H65" s="61">
        <f t="shared" si="2"/>
        <v>15000</v>
      </c>
      <c r="I65" s="281"/>
      <c r="J65" s="6">
        <v>1</v>
      </c>
      <c r="K65" s="8">
        <v>3</v>
      </c>
      <c r="L65" s="10">
        <v>1500</v>
      </c>
      <c r="M65" s="7">
        <f>J65*K65*L65</f>
        <v>4500</v>
      </c>
      <c r="N65" s="265"/>
      <c r="O65" s="6">
        <v>1</v>
      </c>
      <c r="P65" s="8">
        <v>1</v>
      </c>
      <c r="Q65" s="10">
        <v>1500</v>
      </c>
      <c r="R65" s="7">
        <f>SUM(Q65*P65*O65)</f>
        <v>1500</v>
      </c>
      <c r="S65" s="265"/>
      <c r="T65" s="6">
        <v>1</v>
      </c>
      <c r="U65" s="8">
        <v>2</v>
      </c>
      <c r="V65" s="10">
        <v>1500</v>
      </c>
      <c r="W65" s="7">
        <f>SUM(V65*U65*T65)</f>
        <v>3000</v>
      </c>
      <c r="X65" s="268"/>
      <c r="Y65" s="6">
        <v>1</v>
      </c>
      <c r="Z65" s="8">
        <v>2</v>
      </c>
      <c r="AA65" s="10">
        <v>1500</v>
      </c>
      <c r="AB65" s="7">
        <f>SUM(AA65*Z65*Y65)</f>
        <v>3000</v>
      </c>
      <c r="AC65" s="268"/>
      <c r="AD65" s="7">
        <v>0</v>
      </c>
      <c r="AE65" s="7">
        <v>0</v>
      </c>
      <c r="AF65" s="265"/>
      <c r="AG65" s="11">
        <f>SUM(W65+R65+M65+AB65)</f>
        <v>12000</v>
      </c>
    </row>
    <row r="66" spans="2:33" ht="19.5" thickBot="1">
      <c r="B66" s="135" t="s">
        <v>15</v>
      </c>
      <c r="C66" s="50" t="s">
        <v>104</v>
      </c>
      <c r="D66" s="63">
        <v>1</v>
      </c>
      <c r="E66" s="64" t="s">
        <v>101</v>
      </c>
      <c r="F66" s="68">
        <v>10</v>
      </c>
      <c r="G66" s="118">
        <v>1500</v>
      </c>
      <c r="H66" s="66">
        <f t="shared" si="2"/>
        <v>15000</v>
      </c>
      <c r="I66" s="281"/>
      <c r="J66" s="6">
        <v>1</v>
      </c>
      <c r="K66" s="8">
        <v>3</v>
      </c>
      <c r="L66" s="10">
        <v>1500</v>
      </c>
      <c r="M66" s="7">
        <f>J66*K66*L66</f>
        <v>4500</v>
      </c>
      <c r="N66" s="265"/>
      <c r="O66" s="6">
        <v>1</v>
      </c>
      <c r="P66" s="8">
        <v>1</v>
      </c>
      <c r="Q66" s="10">
        <v>1500</v>
      </c>
      <c r="R66" s="7">
        <f>SUM(Q66*P66*O66)</f>
        <v>1500</v>
      </c>
      <c r="S66" s="265"/>
      <c r="T66" s="6">
        <v>1</v>
      </c>
      <c r="U66" s="8">
        <v>2</v>
      </c>
      <c r="V66" s="10">
        <v>1500</v>
      </c>
      <c r="W66" s="7">
        <f>SUM(V66*U66*T66)</f>
        <v>3000</v>
      </c>
      <c r="X66" s="268"/>
      <c r="Y66" s="6">
        <v>1</v>
      </c>
      <c r="Z66" s="8">
        <v>2</v>
      </c>
      <c r="AA66" s="10">
        <v>1500</v>
      </c>
      <c r="AB66" s="7">
        <f>SUM(AA66*Z66*Y66)</f>
        <v>3000</v>
      </c>
      <c r="AC66" s="268"/>
      <c r="AD66" s="7">
        <v>0</v>
      </c>
      <c r="AE66" s="7">
        <v>0</v>
      </c>
      <c r="AF66" s="265"/>
      <c r="AG66" s="11">
        <f>SUM(W66+R66+M66+AB66)</f>
        <v>12000</v>
      </c>
    </row>
    <row r="67" spans="2:33" ht="19.5" customHeight="1" thickBot="1">
      <c r="B67" s="214" t="s">
        <v>73</v>
      </c>
      <c r="C67" s="215"/>
      <c r="D67" s="215"/>
      <c r="E67" s="215"/>
      <c r="F67" s="215"/>
      <c r="G67" s="216"/>
      <c r="H67" s="176">
        <f>SUM(H65:H66)</f>
        <v>30000</v>
      </c>
      <c r="I67" s="281"/>
      <c r="J67" s="201" t="s">
        <v>73</v>
      </c>
      <c r="K67" s="202"/>
      <c r="L67" s="203"/>
      <c r="M67" s="3">
        <f>SUM(M65:M66)</f>
        <v>9000</v>
      </c>
      <c r="N67" s="265"/>
      <c r="O67" s="201" t="s">
        <v>73</v>
      </c>
      <c r="P67" s="202"/>
      <c r="Q67" s="203"/>
      <c r="R67" s="3">
        <f>SUM(R65:R66)</f>
        <v>3000</v>
      </c>
      <c r="S67" s="265"/>
      <c r="T67" s="201" t="s">
        <v>73</v>
      </c>
      <c r="U67" s="202"/>
      <c r="V67" s="203"/>
      <c r="W67" s="3">
        <f>SUM(W65:W66)</f>
        <v>6000</v>
      </c>
      <c r="X67" s="268"/>
      <c r="Y67" s="201" t="s">
        <v>73</v>
      </c>
      <c r="Z67" s="202"/>
      <c r="AA67" s="203"/>
      <c r="AB67" s="3">
        <f>SUM(AB65:AB66)</f>
        <v>6000</v>
      </c>
      <c r="AC67" s="268"/>
      <c r="AD67" s="3">
        <f>SUM(AD65)</f>
        <v>0</v>
      </c>
      <c r="AE67" s="3">
        <f>SUM(AE65)</f>
        <v>0</v>
      </c>
      <c r="AF67" s="265"/>
      <c r="AG67" s="11">
        <f>SUM(W67+R67+M67+AB67)</f>
        <v>24000</v>
      </c>
    </row>
    <row r="68" spans="2:33" ht="15.75" thickBot="1">
      <c r="B68" s="178">
        <v>4</v>
      </c>
      <c r="C68" s="179" t="s">
        <v>57</v>
      </c>
      <c r="D68" s="180"/>
      <c r="E68" s="181"/>
      <c r="F68" s="180"/>
      <c r="G68" s="182"/>
      <c r="H68" s="183"/>
      <c r="I68" s="281"/>
      <c r="J68" s="6"/>
      <c r="K68" s="6"/>
      <c r="L68" s="6"/>
      <c r="M68" s="7"/>
      <c r="N68" s="265"/>
      <c r="O68" s="6"/>
      <c r="P68" s="6"/>
      <c r="Q68" s="6"/>
      <c r="R68" s="7"/>
      <c r="S68" s="265"/>
      <c r="T68" s="6"/>
      <c r="U68" s="6"/>
      <c r="V68" s="6"/>
      <c r="W68" s="7"/>
      <c r="X68" s="268"/>
      <c r="Y68" s="6"/>
      <c r="Z68" s="6"/>
      <c r="AA68" s="6"/>
      <c r="AB68" s="7"/>
      <c r="AC68" s="268"/>
      <c r="AD68" s="7"/>
      <c r="AE68" s="7"/>
      <c r="AF68" s="265"/>
      <c r="AG68" s="11"/>
    </row>
    <row r="69" spans="2:33" ht="18.75">
      <c r="B69" s="56" t="s">
        <v>19</v>
      </c>
      <c r="C69" s="58" t="s">
        <v>59</v>
      </c>
      <c r="D69" s="57">
        <v>1</v>
      </c>
      <c r="E69" s="58" t="s">
        <v>11</v>
      </c>
      <c r="F69" s="57">
        <v>10</v>
      </c>
      <c r="G69" s="60">
        <v>500</v>
      </c>
      <c r="H69" s="61">
        <f>D69*F69*G69</f>
        <v>5000</v>
      </c>
      <c r="I69" s="281"/>
      <c r="J69" s="8">
        <v>1</v>
      </c>
      <c r="K69" s="8">
        <v>4</v>
      </c>
      <c r="L69" s="7">
        <v>500</v>
      </c>
      <c r="M69" s="7">
        <f>J69*K69*L69</f>
        <v>2000</v>
      </c>
      <c r="N69" s="265"/>
      <c r="O69" s="8">
        <v>1</v>
      </c>
      <c r="P69" s="8">
        <v>2</v>
      </c>
      <c r="Q69" s="7">
        <v>500</v>
      </c>
      <c r="R69" s="7">
        <f>SUM(Q69*P69*O69)</f>
        <v>1000</v>
      </c>
      <c r="S69" s="265"/>
      <c r="T69" s="8">
        <v>1</v>
      </c>
      <c r="U69" s="8">
        <v>1</v>
      </c>
      <c r="V69" s="7">
        <v>500</v>
      </c>
      <c r="W69" s="7">
        <f>SUM(V69*U69*T69)</f>
        <v>500</v>
      </c>
      <c r="X69" s="268"/>
      <c r="Y69" s="8">
        <v>1</v>
      </c>
      <c r="Z69" s="8">
        <v>1</v>
      </c>
      <c r="AA69" s="7">
        <v>500</v>
      </c>
      <c r="AB69" s="7">
        <f>SUM(AA69*Z69*Y69)</f>
        <v>500</v>
      </c>
      <c r="AC69" s="268"/>
      <c r="AD69" s="7">
        <v>0</v>
      </c>
      <c r="AE69" s="7">
        <v>0</v>
      </c>
      <c r="AF69" s="265"/>
      <c r="AG69" s="11">
        <f>SUM(W69+R69+M69+AB69)</f>
        <v>4000</v>
      </c>
    </row>
    <row r="70" spans="2:33" ht="19.5" thickBot="1">
      <c r="B70" s="62" t="s">
        <v>20</v>
      </c>
      <c r="C70" s="64" t="s">
        <v>60</v>
      </c>
      <c r="D70" s="68">
        <v>1</v>
      </c>
      <c r="E70" s="64" t="s">
        <v>17</v>
      </c>
      <c r="F70" s="68">
        <v>10</v>
      </c>
      <c r="G70" s="65">
        <v>800</v>
      </c>
      <c r="H70" s="66">
        <f>D70*F70*G70</f>
        <v>8000</v>
      </c>
      <c r="I70" s="281"/>
      <c r="J70" s="6">
        <v>1</v>
      </c>
      <c r="K70" s="8">
        <v>4</v>
      </c>
      <c r="L70" s="7">
        <v>800</v>
      </c>
      <c r="M70" s="7">
        <f>J70*K70*L70</f>
        <v>3200</v>
      </c>
      <c r="N70" s="265"/>
      <c r="O70" s="6">
        <v>1</v>
      </c>
      <c r="P70" s="8">
        <v>2</v>
      </c>
      <c r="Q70" s="7">
        <v>800</v>
      </c>
      <c r="R70" s="7">
        <f>SUM(Q70*P70*O70)</f>
        <v>1600</v>
      </c>
      <c r="S70" s="265"/>
      <c r="T70" s="6">
        <v>1</v>
      </c>
      <c r="U70" s="8">
        <v>1</v>
      </c>
      <c r="V70" s="7">
        <v>800</v>
      </c>
      <c r="W70" s="7">
        <f>SUM(V70*U70*T70)</f>
        <v>800</v>
      </c>
      <c r="X70" s="268"/>
      <c r="Y70" s="6">
        <v>1</v>
      </c>
      <c r="Z70" s="8">
        <v>1</v>
      </c>
      <c r="AA70" s="7">
        <v>800</v>
      </c>
      <c r="AB70" s="7">
        <f>SUM(AA70*Z70*Y70)</f>
        <v>800</v>
      </c>
      <c r="AC70" s="268"/>
      <c r="AD70" s="7">
        <v>0</v>
      </c>
      <c r="AE70" s="7">
        <v>0</v>
      </c>
      <c r="AF70" s="265"/>
      <c r="AG70" s="11">
        <f>SUM(W70+R70+M70+AB70)</f>
        <v>6400</v>
      </c>
    </row>
    <row r="71" spans="2:33" ht="19.5" customHeight="1" thickBot="1">
      <c r="B71" s="217" t="s">
        <v>73</v>
      </c>
      <c r="C71" s="218"/>
      <c r="D71" s="218"/>
      <c r="E71" s="218"/>
      <c r="F71" s="218"/>
      <c r="G71" s="219"/>
      <c r="H71" s="189">
        <f>SUM(H69:H70)</f>
        <v>13000</v>
      </c>
      <c r="I71" s="281"/>
      <c r="J71" s="204" t="s">
        <v>73</v>
      </c>
      <c r="K71" s="205"/>
      <c r="L71" s="206"/>
      <c r="M71" s="184">
        <f>SUM(M69:M70)</f>
        <v>5200</v>
      </c>
      <c r="N71" s="265"/>
      <c r="O71" s="204" t="s">
        <v>73</v>
      </c>
      <c r="P71" s="205"/>
      <c r="Q71" s="206"/>
      <c r="R71" s="184">
        <f>SUM(R69:R70)</f>
        <v>2600</v>
      </c>
      <c r="S71" s="265"/>
      <c r="T71" s="204" t="s">
        <v>73</v>
      </c>
      <c r="U71" s="205"/>
      <c r="V71" s="206"/>
      <c r="W71" s="184">
        <f>SUM(W69:W70)</f>
        <v>1300</v>
      </c>
      <c r="X71" s="268"/>
      <c r="Y71" s="204" t="s">
        <v>73</v>
      </c>
      <c r="Z71" s="205"/>
      <c r="AA71" s="206"/>
      <c r="AB71" s="184">
        <f>SUM(AB69:AB70)</f>
        <v>1300</v>
      </c>
      <c r="AC71" s="268"/>
      <c r="AD71" s="3">
        <f>SUM(AD69:AD70)</f>
        <v>0</v>
      </c>
      <c r="AE71" s="3">
        <f>SUM(AE69:AE70)</f>
        <v>0</v>
      </c>
      <c r="AF71" s="265"/>
      <c r="AG71" s="11">
        <f>SUM(W71+R71+M71+AB71)</f>
        <v>10400</v>
      </c>
    </row>
    <row r="72" spans="2:33" ht="16.5" thickBot="1">
      <c r="B72" s="240" t="s">
        <v>52</v>
      </c>
      <c r="C72" s="241"/>
      <c r="D72" s="241"/>
      <c r="E72" s="241"/>
      <c r="F72" s="241"/>
      <c r="G72" s="304"/>
      <c r="H72" s="174">
        <f>SUM(H71+H67+H63+H59)</f>
        <v>63519.5</v>
      </c>
      <c r="I72" s="282"/>
      <c r="J72" s="305" t="s">
        <v>75</v>
      </c>
      <c r="K72" s="306"/>
      <c r="L72" s="306"/>
      <c r="M72" s="193">
        <f>SUM(M71+M67+M63+M59)</f>
        <v>20457.8</v>
      </c>
      <c r="N72" s="283"/>
      <c r="O72" s="240" t="s">
        <v>75</v>
      </c>
      <c r="P72" s="241"/>
      <c r="Q72" s="241"/>
      <c r="R72" s="200">
        <f>SUM(R71+R67+R63+R59)</f>
        <v>7577.8</v>
      </c>
      <c r="S72" s="283"/>
      <c r="T72" s="240" t="s">
        <v>75</v>
      </c>
      <c r="U72" s="241"/>
      <c r="V72" s="241"/>
      <c r="W72" s="200">
        <f>SUM(W71+W67+W63+W59)</f>
        <v>11295</v>
      </c>
      <c r="X72" s="284"/>
      <c r="Y72" s="240" t="s">
        <v>75</v>
      </c>
      <c r="Z72" s="241"/>
      <c r="AA72" s="241"/>
      <c r="AB72" s="200">
        <f>SUM(AB71+AB67+AB63+AB59)</f>
        <v>11580</v>
      </c>
      <c r="AC72" s="269"/>
      <c r="AD72" s="33">
        <f>SUM(AD71+AD67+AD63+AD59)</f>
        <v>0</v>
      </c>
      <c r="AE72" s="33">
        <f>SUM(AE71+AE67+AE63+AE59)</f>
        <v>0</v>
      </c>
      <c r="AF72" s="265"/>
      <c r="AG72" s="11">
        <f>SUM(W72+R72+M72+AB72)</f>
        <v>50910.6</v>
      </c>
    </row>
    <row r="73" spans="2:34" ht="16.5" thickBot="1">
      <c r="B73" s="240" t="s">
        <v>53</v>
      </c>
      <c r="C73" s="241"/>
      <c r="D73" s="241"/>
      <c r="E73" s="241"/>
      <c r="F73" s="241"/>
      <c r="G73" s="300"/>
      <c r="H73" s="190">
        <f>SUM(H53+H72)</f>
        <v>443830.52</v>
      </c>
      <c r="I73" s="282"/>
      <c r="J73" s="240" t="s">
        <v>53</v>
      </c>
      <c r="K73" s="241"/>
      <c r="L73" s="300"/>
      <c r="M73" s="195">
        <f>SUM(M53+M72)</f>
        <v>144184.59999999998</v>
      </c>
      <c r="N73" s="283"/>
      <c r="O73" s="242" t="s">
        <v>53</v>
      </c>
      <c r="P73" s="243"/>
      <c r="Q73" s="244"/>
      <c r="R73" s="199">
        <f>SUM(R53+R72)</f>
        <v>86140.62</v>
      </c>
      <c r="S73" s="283"/>
      <c r="T73" s="242" t="s">
        <v>53</v>
      </c>
      <c r="U73" s="243"/>
      <c r="V73" s="244"/>
      <c r="W73" s="199">
        <f>SUM(W53+W72)</f>
        <v>69141.8</v>
      </c>
      <c r="X73" s="284"/>
      <c r="Y73" s="242" t="s">
        <v>53</v>
      </c>
      <c r="Z73" s="243"/>
      <c r="AA73" s="244"/>
      <c r="AB73" s="199">
        <f>SUM(AB53+AB72)</f>
        <v>65106.8</v>
      </c>
      <c r="AC73" s="269"/>
      <c r="AD73" s="34">
        <f>SUM(AD53+AD72)</f>
        <v>1000</v>
      </c>
      <c r="AE73" s="34">
        <f>SUM(AE53+AE72)</f>
        <v>1000</v>
      </c>
      <c r="AF73" s="265"/>
      <c r="AG73" s="32">
        <f>SUM(AG53+AG72)</f>
        <v>364573.81999999995</v>
      </c>
      <c r="AH73" s="307"/>
    </row>
    <row r="74" spans="2:33" ht="15" customHeight="1">
      <c r="B74" s="228" t="s">
        <v>62</v>
      </c>
      <c r="C74" s="229"/>
      <c r="D74" s="229"/>
      <c r="E74" s="229"/>
      <c r="F74" s="229"/>
      <c r="G74" s="301"/>
      <c r="H74" s="191" t="s">
        <v>64</v>
      </c>
      <c r="I74" s="282"/>
      <c r="J74" s="230" t="s">
        <v>62</v>
      </c>
      <c r="K74" s="231"/>
      <c r="L74" s="231"/>
      <c r="M74" s="194" t="s">
        <v>64</v>
      </c>
      <c r="N74" s="283"/>
      <c r="O74" s="228" t="s">
        <v>62</v>
      </c>
      <c r="P74" s="229"/>
      <c r="Q74" s="229"/>
      <c r="R74" s="197" t="s">
        <v>64</v>
      </c>
      <c r="S74" s="283"/>
      <c r="T74" s="228" t="s">
        <v>62</v>
      </c>
      <c r="U74" s="229"/>
      <c r="V74" s="229"/>
      <c r="W74" s="197" t="s">
        <v>64</v>
      </c>
      <c r="X74" s="284"/>
      <c r="Y74" s="228" t="s">
        <v>62</v>
      </c>
      <c r="Z74" s="229"/>
      <c r="AA74" s="229"/>
      <c r="AB74" s="197" t="s">
        <v>64</v>
      </c>
      <c r="AC74" s="269"/>
      <c r="AD74" s="35"/>
      <c r="AE74" s="35"/>
      <c r="AF74" s="265"/>
      <c r="AG74" s="35" t="s">
        <v>64</v>
      </c>
    </row>
    <row r="75" spans="2:34" ht="15" customHeight="1">
      <c r="B75" s="230"/>
      <c r="C75" s="231"/>
      <c r="D75" s="231"/>
      <c r="E75" s="231"/>
      <c r="F75" s="231"/>
      <c r="G75" s="302"/>
      <c r="H75" s="133">
        <f>H73*10%</f>
        <v>44383.052</v>
      </c>
      <c r="I75" s="282"/>
      <c r="J75" s="230"/>
      <c r="K75" s="231"/>
      <c r="L75" s="231"/>
      <c r="M75" s="185">
        <f>M73*10%</f>
        <v>14418.46</v>
      </c>
      <c r="N75" s="283"/>
      <c r="O75" s="230"/>
      <c r="P75" s="231"/>
      <c r="Q75" s="231"/>
      <c r="R75" s="185">
        <f>R73*10%</f>
        <v>8614.062</v>
      </c>
      <c r="S75" s="283"/>
      <c r="T75" s="230"/>
      <c r="U75" s="231"/>
      <c r="V75" s="231"/>
      <c r="W75" s="185">
        <f>W73*10%</f>
        <v>6914.18</v>
      </c>
      <c r="X75" s="284"/>
      <c r="Y75" s="230"/>
      <c r="Z75" s="231"/>
      <c r="AA75" s="231"/>
      <c r="AB75" s="185">
        <f>(AB73-AD73-AE73)*10%</f>
        <v>6310.68</v>
      </c>
      <c r="AC75" s="269"/>
      <c r="AD75" s="36"/>
      <c r="AE75" s="36"/>
      <c r="AF75" s="265"/>
      <c r="AG75" s="36">
        <f>SUM(W75+R75+M75+AB75+AD75+AE75)</f>
        <v>36257.382</v>
      </c>
      <c r="AH75" s="307"/>
    </row>
    <row r="76" spans="2:33" ht="15" customHeight="1">
      <c r="B76" s="230"/>
      <c r="C76" s="231"/>
      <c r="D76" s="231"/>
      <c r="E76" s="231"/>
      <c r="F76" s="231"/>
      <c r="G76" s="302"/>
      <c r="H76" s="133" t="s">
        <v>61</v>
      </c>
      <c r="I76" s="282"/>
      <c r="J76" s="230"/>
      <c r="K76" s="231"/>
      <c r="L76" s="231"/>
      <c r="M76" s="186" t="s">
        <v>61</v>
      </c>
      <c r="N76" s="283"/>
      <c r="O76" s="230"/>
      <c r="P76" s="231"/>
      <c r="Q76" s="231"/>
      <c r="R76" s="186" t="s">
        <v>61</v>
      </c>
      <c r="S76" s="283"/>
      <c r="T76" s="230"/>
      <c r="U76" s="231"/>
      <c r="V76" s="231"/>
      <c r="W76" s="186" t="s">
        <v>61</v>
      </c>
      <c r="X76" s="284"/>
      <c r="Y76" s="230"/>
      <c r="Z76" s="231"/>
      <c r="AA76" s="231"/>
      <c r="AB76" s="186" t="s">
        <v>61</v>
      </c>
      <c r="AC76" s="269"/>
      <c r="AD76" s="36"/>
      <c r="AE76" s="36"/>
      <c r="AF76" s="265"/>
      <c r="AG76" s="36" t="s">
        <v>61</v>
      </c>
    </row>
    <row r="77" spans="2:33" ht="15.75" customHeight="1" thickBot="1">
      <c r="B77" s="232"/>
      <c r="C77" s="233"/>
      <c r="D77" s="233"/>
      <c r="E77" s="233"/>
      <c r="F77" s="233"/>
      <c r="G77" s="303"/>
      <c r="H77" s="192">
        <v>0.1</v>
      </c>
      <c r="I77" s="282"/>
      <c r="J77" s="232"/>
      <c r="K77" s="233"/>
      <c r="L77" s="233"/>
      <c r="M77" s="187">
        <f>M75/M73</f>
        <v>0.1</v>
      </c>
      <c r="N77" s="283"/>
      <c r="O77" s="232"/>
      <c r="P77" s="233"/>
      <c r="Q77" s="233"/>
      <c r="R77" s="198">
        <f>R75/R73</f>
        <v>0.1</v>
      </c>
      <c r="S77" s="283"/>
      <c r="T77" s="232"/>
      <c r="U77" s="233"/>
      <c r="V77" s="233"/>
      <c r="W77" s="198">
        <f>W75/W73</f>
        <v>0.1</v>
      </c>
      <c r="X77" s="284"/>
      <c r="Y77" s="232"/>
      <c r="Z77" s="233"/>
      <c r="AA77" s="233"/>
      <c r="AB77" s="198">
        <f>AB75/AB73</f>
        <v>0.09692812425123029</v>
      </c>
      <c r="AC77" s="269"/>
      <c r="AD77" s="37"/>
      <c r="AE77" s="37"/>
      <c r="AF77" s="265"/>
      <c r="AG77" s="37">
        <v>0.1</v>
      </c>
    </row>
    <row r="78" spans="2:34" ht="19.5" thickBot="1">
      <c r="B78" s="234" t="s">
        <v>63</v>
      </c>
      <c r="C78" s="235"/>
      <c r="D78" s="235"/>
      <c r="E78" s="235"/>
      <c r="F78" s="235"/>
      <c r="G78" s="236"/>
      <c r="H78" s="174">
        <f>H73+H75</f>
        <v>488213.57200000004</v>
      </c>
      <c r="I78" s="282"/>
      <c r="J78" s="234" t="s">
        <v>107</v>
      </c>
      <c r="K78" s="235"/>
      <c r="L78" s="235"/>
      <c r="M78" s="188">
        <f>M73+M75</f>
        <v>158603.05999999997</v>
      </c>
      <c r="N78" s="283"/>
      <c r="O78" s="226" t="s">
        <v>107</v>
      </c>
      <c r="P78" s="227"/>
      <c r="Q78" s="227"/>
      <c r="R78" s="196">
        <f>R73+R75</f>
        <v>94754.682</v>
      </c>
      <c r="S78" s="283"/>
      <c r="T78" s="226" t="s">
        <v>107</v>
      </c>
      <c r="U78" s="227"/>
      <c r="V78" s="227"/>
      <c r="W78" s="196">
        <f>W73+W75</f>
        <v>76055.98000000001</v>
      </c>
      <c r="X78" s="284"/>
      <c r="Y78" s="226" t="s">
        <v>107</v>
      </c>
      <c r="Z78" s="227"/>
      <c r="AA78" s="227"/>
      <c r="AB78" s="196">
        <f>AB73+AB75</f>
        <v>71417.48000000001</v>
      </c>
      <c r="AC78" s="269"/>
      <c r="AD78" s="32"/>
      <c r="AE78" s="32"/>
      <c r="AF78" s="265"/>
      <c r="AG78" s="32">
        <f>AG73+AG75</f>
        <v>400831.20199999993</v>
      </c>
      <c r="AH78" s="45"/>
    </row>
    <row r="79" spans="33:34" ht="15">
      <c r="AG79" s="307"/>
      <c r="AH79" s="307"/>
    </row>
    <row r="80" ht="15"/>
    <row r="81" spans="7:10" ht="15.75">
      <c r="G81" s="39"/>
      <c r="H81" s="40"/>
      <c r="J81" s="42"/>
    </row>
    <row r="82" spans="7:21" ht="15.75">
      <c r="G82" s="39"/>
      <c r="H82" s="40"/>
      <c r="J82" s="42"/>
      <c r="U82" s="177"/>
    </row>
    <row r="83" spans="7:10" ht="15">
      <c r="G83" s="39"/>
      <c r="H83" s="43"/>
      <c r="J83" s="42"/>
    </row>
    <row r="84" spans="7:15" ht="15">
      <c r="G84" s="39"/>
      <c r="H84" s="44"/>
      <c r="J84" s="42"/>
      <c r="O84" s="45"/>
    </row>
    <row r="85" spans="7:10" ht="15">
      <c r="G85" s="39"/>
      <c r="H85" s="44"/>
      <c r="J85" s="42"/>
    </row>
    <row r="86" spans="7:10" ht="15">
      <c r="G86" s="39"/>
      <c r="H86" s="46"/>
      <c r="J86" s="42"/>
    </row>
    <row r="87" spans="7:10" ht="15.75">
      <c r="G87" s="39"/>
      <c r="H87" s="40"/>
      <c r="J87" s="42"/>
    </row>
    <row r="88" spans="7:10" ht="15">
      <c r="G88" s="39"/>
      <c r="H88" s="39"/>
      <c r="J88" s="42"/>
    </row>
    <row r="89" ht="15">
      <c r="V89" s="173"/>
    </row>
  </sheetData>
  <sheetProtection/>
  <mergeCells count="177">
    <mergeCell ref="J73:L73"/>
    <mergeCell ref="B74:G77"/>
    <mergeCell ref="J74:L77"/>
    <mergeCell ref="B72:G72"/>
    <mergeCell ref="B73:G73"/>
    <mergeCell ref="J72:L72"/>
    <mergeCell ref="AG3:AG9"/>
    <mergeCell ref="B7:C7"/>
    <mergeCell ref="O3:R5"/>
    <mergeCell ref="Y3:AB5"/>
    <mergeCell ref="C9:H9"/>
    <mergeCell ref="AD3:AD9"/>
    <mergeCell ref="AE3:AE9"/>
    <mergeCell ref="J17:M17"/>
    <mergeCell ref="O17:R17"/>
    <mergeCell ref="T3:W5"/>
    <mergeCell ref="T7:W9"/>
    <mergeCell ref="J67:L67"/>
    <mergeCell ref="J12:L12"/>
    <mergeCell ref="J53:L53"/>
    <mergeCell ref="I3:I78"/>
    <mergeCell ref="N3:N78"/>
    <mergeCell ref="S3:S78"/>
    <mergeCell ref="X3:X78"/>
    <mergeCell ref="O72:Q72"/>
    <mergeCell ref="B2:AG2"/>
    <mergeCell ref="J3:M5"/>
    <mergeCell ref="T53:V53"/>
    <mergeCell ref="C13:H13"/>
    <mergeCell ref="AD13:AE13"/>
    <mergeCell ref="Y17:AB17"/>
    <mergeCell ref="J27:M27"/>
    <mergeCell ref="O27:R27"/>
    <mergeCell ref="T27:W27"/>
    <mergeCell ref="D8:H8"/>
    <mergeCell ref="O53:Q53"/>
    <mergeCell ref="Y53:AA53"/>
    <mergeCell ref="J7:M9"/>
    <mergeCell ref="O7:R9"/>
    <mergeCell ref="Y7:AB9"/>
    <mergeCell ref="AD17:AE17"/>
    <mergeCell ref="J22:M22"/>
    <mergeCell ref="O22:R22"/>
    <mergeCell ref="T22:W22"/>
    <mergeCell ref="Y22:AB22"/>
    <mergeCell ref="AD22:AE22"/>
    <mergeCell ref="J21:L21"/>
    <mergeCell ref="O21:Q21"/>
    <mergeCell ref="AC3:AC78"/>
    <mergeCell ref="J13:M13"/>
    <mergeCell ref="AD40:AE40"/>
    <mergeCell ref="Y27:AB27"/>
    <mergeCell ref="AD27:AE27"/>
    <mergeCell ref="J30:M30"/>
    <mergeCell ref="O30:R30"/>
    <mergeCell ref="T30:W30"/>
    <mergeCell ref="Y30:AB30"/>
    <mergeCell ref="AD30:AE30"/>
    <mergeCell ref="J47:M47"/>
    <mergeCell ref="O47:R47"/>
    <mergeCell ref="T47:W47"/>
    <mergeCell ref="Y47:AB47"/>
    <mergeCell ref="AD47:AE47"/>
    <mergeCell ref="AD33:AE33"/>
    <mergeCell ref="J40:M40"/>
    <mergeCell ref="O40:R40"/>
    <mergeCell ref="T40:W40"/>
    <mergeCell ref="Y40:AB40"/>
    <mergeCell ref="AD54:AE56"/>
    <mergeCell ref="AG54:AG56"/>
    <mergeCell ref="AF3:AF78"/>
    <mergeCell ref="O73:Q73"/>
    <mergeCell ref="T60:W60"/>
    <mergeCell ref="Y60:AB60"/>
    <mergeCell ref="O44:R44"/>
    <mergeCell ref="T44:W44"/>
    <mergeCell ref="Y44:AB44"/>
    <mergeCell ref="AD44:AE44"/>
    <mergeCell ref="AD60:AE60"/>
    <mergeCell ref="J64:M64"/>
    <mergeCell ref="O64:R64"/>
    <mergeCell ref="T64:W64"/>
    <mergeCell ref="Y64:AB64"/>
    <mergeCell ref="AD64:AE64"/>
    <mergeCell ref="T63:V63"/>
    <mergeCell ref="Y63:AA63"/>
    <mergeCell ref="O60:R60"/>
    <mergeCell ref="B78:G78"/>
    <mergeCell ref="B3:H5"/>
    <mergeCell ref="O74:Q77"/>
    <mergeCell ref="T72:V72"/>
    <mergeCell ref="T73:V73"/>
    <mergeCell ref="T74:V77"/>
    <mergeCell ref="J78:L78"/>
    <mergeCell ref="J54:M56"/>
    <mergeCell ref="O54:R56"/>
    <mergeCell ref="T54:W56"/>
    <mergeCell ref="O12:Q12"/>
    <mergeCell ref="T12:V12"/>
    <mergeCell ref="Y12:AA12"/>
    <mergeCell ref="Y32:AA32"/>
    <mergeCell ref="T32:V32"/>
    <mergeCell ref="O32:Q32"/>
    <mergeCell ref="O13:R13"/>
    <mergeCell ref="T13:W13"/>
    <mergeCell ref="Y13:AB13"/>
    <mergeCell ref="T17:W17"/>
    <mergeCell ref="Y16:AA16"/>
    <mergeCell ref="T21:V21"/>
    <mergeCell ref="Y21:AA21"/>
    <mergeCell ref="O78:Q78"/>
    <mergeCell ref="T78:V78"/>
    <mergeCell ref="Y74:AA77"/>
    <mergeCell ref="Y43:AA43"/>
    <mergeCell ref="Y78:AA78"/>
    <mergeCell ref="Y72:AA72"/>
    <mergeCell ref="Y73:AA73"/>
    <mergeCell ref="J26:L26"/>
    <mergeCell ref="O26:Q26"/>
    <mergeCell ref="T26:V26"/>
    <mergeCell ref="B26:G26"/>
    <mergeCell ref="Y26:AA26"/>
    <mergeCell ref="B12:G12"/>
    <mergeCell ref="B16:G16"/>
    <mergeCell ref="J16:L16"/>
    <mergeCell ref="O16:Q16"/>
    <mergeCell ref="T16:V16"/>
    <mergeCell ref="B29:G29"/>
    <mergeCell ref="B32:G32"/>
    <mergeCell ref="B39:G39"/>
    <mergeCell ref="B43:G43"/>
    <mergeCell ref="B46:G46"/>
    <mergeCell ref="B52:G52"/>
    <mergeCell ref="B59:G59"/>
    <mergeCell ref="B63:G63"/>
    <mergeCell ref="B67:G67"/>
    <mergeCell ref="B71:G71"/>
    <mergeCell ref="J71:L71"/>
    <mergeCell ref="O39:Q39"/>
    <mergeCell ref="J39:L39"/>
    <mergeCell ref="O63:Q63"/>
    <mergeCell ref="J63:L63"/>
    <mergeCell ref="J60:M60"/>
    <mergeCell ref="J32:L32"/>
    <mergeCell ref="J33:M33"/>
    <mergeCell ref="O33:R33"/>
    <mergeCell ref="T33:W33"/>
    <mergeCell ref="Y33:AB33"/>
    <mergeCell ref="Y29:AA29"/>
    <mergeCell ref="T29:V29"/>
    <mergeCell ref="O29:Q29"/>
    <mergeCell ref="J29:L29"/>
    <mergeCell ref="T43:V43"/>
    <mergeCell ref="O43:Q43"/>
    <mergeCell ref="J43:L43"/>
    <mergeCell ref="Y39:AA39"/>
    <mergeCell ref="T39:V39"/>
    <mergeCell ref="Y46:AA46"/>
    <mergeCell ref="T46:V46"/>
    <mergeCell ref="O46:Q46"/>
    <mergeCell ref="J46:L46"/>
    <mergeCell ref="J44:M44"/>
    <mergeCell ref="Y52:AA52"/>
    <mergeCell ref="T52:V52"/>
    <mergeCell ref="O52:Q52"/>
    <mergeCell ref="J52:L52"/>
    <mergeCell ref="J59:L59"/>
    <mergeCell ref="Y59:AA59"/>
    <mergeCell ref="T59:V59"/>
    <mergeCell ref="O59:Q59"/>
    <mergeCell ref="Y54:AB56"/>
    <mergeCell ref="O67:Q67"/>
    <mergeCell ref="T67:V67"/>
    <mergeCell ref="Y67:AA67"/>
    <mergeCell ref="Y71:AA71"/>
    <mergeCell ref="T71:V71"/>
    <mergeCell ref="O71:Q71"/>
  </mergeCells>
  <conditionalFormatting sqref="R10:R11">
    <cfRule type="cellIs" priority="14" dxfId="0" operator="lessThanOrEqual" stopIfTrue="1">
      <formula>$M$10</formula>
    </cfRule>
    <cfRule type="cellIs" priority="15" dxfId="0" operator="lessThanOrEqual" stopIfTrue="1">
      <formula>$M$10</formula>
    </cfRule>
    <cfRule type="cellIs" priority="16" dxfId="0" operator="lessThanOrEqual" stopIfTrue="1">
      <formula>$H$10</formula>
    </cfRule>
  </conditionalFormatting>
  <conditionalFormatting sqref="Q10">
    <cfRule type="cellIs" priority="13" dxfId="0" operator="lessThanOrEqual" stopIfTrue="1">
      <formula>"G8-L8"</formula>
    </cfRule>
  </conditionalFormatting>
  <conditionalFormatting sqref="M18">
    <cfRule type="cellIs" priority="6" dxfId="7" operator="greaterThan" stopIfTrue="1">
      <formula>$H$18</formula>
    </cfRule>
    <cfRule type="cellIs" priority="7" dxfId="7" operator="greaterThan" stopIfTrue="1">
      <formula>6000</formula>
    </cfRule>
  </conditionalFormatting>
  <conditionalFormatting sqref="M37">
    <cfRule type="cellIs" priority="5" dxfId="8" operator="greaterThan" stopIfTrue="1">
      <formula>$H$37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65" r:id="rId3"/>
  <ignoredErrors>
    <ignoredError sqref="G23:G25 L23:L25 Q23:Q25 V23:V25 AA23:AA2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Kellyson Salgado Gomes</cp:lastModifiedBy>
  <cp:lastPrinted>2013-04-22T20:08:23Z</cp:lastPrinted>
  <dcterms:created xsi:type="dcterms:W3CDTF">2011-02-11T16:03:47Z</dcterms:created>
  <dcterms:modified xsi:type="dcterms:W3CDTF">2018-10-31T21:18:08Z</dcterms:modified>
  <cp:category/>
  <cp:version/>
  <cp:contentType/>
  <cp:contentStatus/>
</cp:coreProperties>
</file>